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20" tabRatio="721" activeTab="2"/>
  </bookViews>
  <sheets>
    <sheet name="2011-12 Fees and Charges" sheetId="1" r:id="rId1"/>
    <sheet name="2011-12 Efficiencies" sheetId="2" r:id="rId2"/>
    <sheet name="2011-12 Service Reductions" sheetId="3" r:id="rId3"/>
    <sheet name="New saving ref required" sheetId="4" state="hidden" r:id="rId4"/>
  </sheets>
  <definedNames>
    <definedName name="_xlnm._FilterDatabase" localSheetId="1" hidden="1">'2011-12 Efficiencies'!$A$3:$AG$3</definedName>
    <definedName name="_xlnm._FilterDatabase" localSheetId="0" hidden="1">'2011-12 Fees and Charges'!$A$3:$AF$3</definedName>
    <definedName name="_xlnm._FilterDatabase" localSheetId="2" hidden="1">'2011-12 Service Reductions'!$A$4:$AG$4</definedName>
    <definedName name="_xlnm.Print_Area" localSheetId="1">'2011-12 Efficiencies'!$A$1:$AF$112</definedName>
    <definedName name="_xlnm.Print_Area" localSheetId="0">'2011-12 Fees and Charges'!$A$1:$AE$36</definedName>
    <definedName name="_xlnm.Print_Area" localSheetId="2">'2011-12 Service Reductions'!$A$1:$AF$61</definedName>
    <definedName name="_xlnm.Print_Titles" localSheetId="1">'2011-12 Efficiencies'!$1:$4</definedName>
    <definedName name="Z_0D53FE83_51B7_4C7D_8394_33B00530310D_.wvu.FilterData" localSheetId="1" hidden="1">'2011-12 Efficiencies'!$A$3:$AG$3</definedName>
    <definedName name="Z_0D53FE83_51B7_4C7D_8394_33B00530310D_.wvu.FilterData" localSheetId="0" hidden="1">'2011-12 Fees and Charges'!$A$3:$AF$3</definedName>
    <definedName name="Z_0D53FE83_51B7_4C7D_8394_33B00530310D_.wvu.FilterData" localSheetId="2" hidden="1">'2011-12 Service Reductions'!$A$4:$AG$4</definedName>
    <definedName name="Z_83CB1E7C_963D_463B_9962_829CD3C036F0_.wvu.Cols" localSheetId="1" hidden="1">'2011-12 Efficiencies'!$A:$A</definedName>
  </definedNames>
  <calcPr fullCalcOnLoad="1"/>
</workbook>
</file>

<file path=xl/sharedStrings.xml><?xml version="1.0" encoding="utf-8"?>
<sst xmlns="http://schemas.openxmlformats.org/spreadsheetml/2006/main" count="871" uniqueCount="498">
  <si>
    <t>12SV1305</t>
  </si>
  <si>
    <t>Grants reductions across selected areas</t>
  </si>
  <si>
    <t>12SV1306</t>
  </si>
  <si>
    <t>Restructure of the Street Wardens Service</t>
  </si>
  <si>
    <t>12SV1307</t>
  </si>
  <si>
    <t>Removal of funding for PCSOs</t>
  </si>
  <si>
    <t>12SV1308</t>
  </si>
  <si>
    <t>12SV1309</t>
  </si>
  <si>
    <t>12SV1310</t>
  </si>
  <si>
    <t>Supplies and services for Communities &amp; Neighbourhoods Team.</t>
  </si>
  <si>
    <t>12SV1311</t>
  </si>
  <si>
    <t>Running costs of Community Centres and two sports facilities</t>
  </si>
  <si>
    <t>12SV1312</t>
  </si>
  <si>
    <t xml:space="preserve">Deletion of PA/ Administrator post. </t>
  </si>
  <si>
    <t>Restructuring of Enabling team.</t>
  </si>
  <si>
    <t>12SV1313</t>
  </si>
  <si>
    <t>Deletion of Supplies &amp; Services Budget</t>
  </si>
  <si>
    <t>12SV1314</t>
  </si>
  <si>
    <t xml:space="preserve">Formation of a Social Enterprise Company </t>
  </si>
  <si>
    <t>12SV1315</t>
  </si>
  <si>
    <t>Agreement with Oxford University</t>
  </si>
  <si>
    <t>12SV1316</t>
  </si>
  <si>
    <t>Reduce S&amp;S &amp; Subsidy for Active Communities management</t>
  </si>
  <si>
    <t>12SV1317</t>
  </si>
  <si>
    <t>Increased income from external re charging</t>
  </si>
  <si>
    <t>12SV1318</t>
  </si>
  <si>
    <t>Restructuring of Admin and Support.</t>
  </si>
  <si>
    <t>12SV1319</t>
  </si>
  <si>
    <t xml:space="preserve">Council 2012 restructure </t>
  </si>
  <si>
    <t>12SV1320</t>
  </si>
  <si>
    <t>Trend in temporary accommodation use continues</t>
  </si>
  <si>
    <t>12SV1321</t>
  </si>
  <si>
    <t>Reduction in directly leased temporary accommodation</t>
  </si>
  <si>
    <t>Deletion of one officer post-Home Choice</t>
  </si>
  <si>
    <t>12SV1322</t>
  </si>
  <si>
    <t xml:space="preserve">Line by Line review of Housing Need spend </t>
  </si>
  <si>
    <t>Deletion of one assistant post -Housing Needs</t>
  </si>
  <si>
    <t xml:space="preserve"> Introduction of BPI, CRM, Customer First </t>
  </si>
  <si>
    <t>Deletion of one officer post-Housing Needs</t>
  </si>
  <si>
    <t>Reduction of Supplies &amp; Services budgets</t>
  </si>
  <si>
    <t>Finance</t>
  </si>
  <si>
    <t>Reduce Internal Audit programme</t>
  </si>
  <si>
    <t>12SV3202</t>
  </si>
  <si>
    <t>12SV3203</t>
  </si>
  <si>
    <t xml:space="preserve">Reduction in Audit Commission Fees </t>
  </si>
  <si>
    <t>12SV3204</t>
  </si>
  <si>
    <t>Roll out of Direct Debits on Agresso</t>
  </si>
  <si>
    <t>Sharing Agresso support</t>
  </si>
  <si>
    <t>Shared service model</t>
  </si>
  <si>
    <t>12SV3205</t>
  </si>
  <si>
    <t xml:space="preserve">Reduction in IA programme back to 250 days </t>
  </si>
  <si>
    <t>12SV3206</t>
  </si>
  <si>
    <t>Eureka contract ended</t>
  </si>
  <si>
    <t>12SV3207</t>
  </si>
  <si>
    <t>12SV3208</t>
  </si>
  <si>
    <t xml:space="preserve"> Procurement saving on External Audit Fees </t>
  </si>
  <si>
    <t xml:space="preserve"> Reduced banking and stationery costs </t>
  </si>
  <si>
    <t xml:space="preserve">Reduction in bad debt provision budget </t>
  </si>
  <si>
    <t>Reduced bank charges</t>
  </si>
  <si>
    <t>12SV3209</t>
  </si>
  <si>
    <t>Review options for automating work</t>
  </si>
  <si>
    <t>Improve access &amp; usability of Agresso - Redundancy costs arising</t>
  </si>
  <si>
    <t>Implement Purchase to Pay - Potential redundancy costs.</t>
  </si>
  <si>
    <t>12SV0301</t>
  </si>
  <si>
    <t>Further prompt payment savings</t>
  </si>
  <si>
    <t>12SV0302</t>
  </si>
  <si>
    <t xml:space="preserve">Procurement work plan for 2011. </t>
  </si>
  <si>
    <t>Improved contract management</t>
  </si>
  <si>
    <t>12SV0303</t>
  </si>
  <si>
    <t xml:space="preserve">Introduce a nominal charge for supplier training </t>
  </si>
  <si>
    <t>12SV0304</t>
  </si>
  <si>
    <t>Saving in printer and print costs</t>
  </si>
  <si>
    <t>Reinstate part time access officer</t>
  </si>
  <si>
    <t>12SV1419</t>
  </si>
  <si>
    <t>12SV0305</t>
  </si>
  <si>
    <t>Online tendering and quoting system</t>
  </si>
  <si>
    <t>12SV3101</t>
  </si>
  <si>
    <t xml:space="preserve">Marketing and charging of services by the Business Improvement team </t>
  </si>
  <si>
    <t>12SV3102</t>
  </si>
  <si>
    <t>Disaster recovery budget</t>
  </si>
  <si>
    <t>12SV3103</t>
  </si>
  <si>
    <t>Recover the cost contractual inflation</t>
  </si>
  <si>
    <t>12SV3104</t>
  </si>
  <si>
    <t xml:space="preserve">Leasing budget is not required </t>
  </si>
  <si>
    <t>12SV3105</t>
  </si>
  <si>
    <t>Reduce Bailey maintenance contracts for the centre, OCH and CW</t>
  </si>
  <si>
    <t>12SV3106</t>
  </si>
  <si>
    <t xml:space="preserve">Reduction in telephone bill </t>
  </si>
  <si>
    <t xml:space="preserve">Changing telephony infrastructure </t>
  </si>
  <si>
    <t>12SV3107</t>
  </si>
  <si>
    <t>Review supply arrangements for contracted services</t>
  </si>
  <si>
    <t>12SV3108</t>
  </si>
  <si>
    <t>Cancel NTL Line to Leisure centres</t>
  </si>
  <si>
    <t xml:space="preserve">Set up mobile gateway </t>
  </si>
  <si>
    <t>Restructure of Service Area</t>
  </si>
  <si>
    <t>Environmental Development</t>
  </si>
  <si>
    <t>12SV1201</t>
  </si>
  <si>
    <t xml:space="preserve">New charge for pest control </t>
  </si>
  <si>
    <t>12SV1202</t>
  </si>
  <si>
    <t>12SV1203</t>
  </si>
  <si>
    <t>Income from new agency services</t>
  </si>
  <si>
    <t xml:space="preserve">Restricted out of hours noise service </t>
  </si>
  <si>
    <t>Deletion of existing service</t>
  </si>
  <si>
    <t>12SV1205</t>
  </si>
  <si>
    <t xml:space="preserve"> Energy advice and Fuel poverty programme</t>
  </si>
  <si>
    <t>Contaminated land and air quality</t>
  </si>
  <si>
    <t>12SV1206</t>
  </si>
  <si>
    <t>Terminate discretionary target hardening programme</t>
  </si>
  <si>
    <t>12SV1207</t>
  </si>
  <si>
    <t>Restructure to provide smaller/ flexible service</t>
  </si>
  <si>
    <t>12SV1208</t>
  </si>
  <si>
    <t>Saving on corporate energy &amp; utilities management.</t>
  </si>
  <si>
    <t>12SV1209</t>
  </si>
  <si>
    <t>New work on environmental assessments from CD</t>
  </si>
  <si>
    <t>12SV1210</t>
  </si>
  <si>
    <t xml:space="preserve">Absorb Environmental Services Manager duties </t>
  </si>
  <si>
    <t>12SV1211</t>
  </si>
  <si>
    <t>New Commercial Safety team</t>
  </si>
  <si>
    <t>Rearrange team support functions</t>
  </si>
  <si>
    <t>12SV2301</t>
  </si>
  <si>
    <t xml:space="preserve">Introduction of parking charges in parks </t>
  </si>
  <si>
    <t>12SV2302</t>
  </si>
  <si>
    <t>Increase in Off-street Parking Income</t>
  </si>
  <si>
    <t>12SV2303</t>
  </si>
  <si>
    <t xml:space="preserve">Charges for green waste </t>
  </si>
  <si>
    <t>12SV2304</t>
  </si>
  <si>
    <t xml:space="preserve">Car parks and Shopmobility restructure. </t>
  </si>
  <si>
    <t>12SV2305</t>
  </si>
  <si>
    <t xml:space="preserve">Fundamental Service Review </t>
  </si>
  <si>
    <t xml:space="preserve">Single Streetscene function </t>
  </si>
  <si>
    <t>12SV2306</t>
  </si>
  <si>
    <t>Annualized hours for the Grounds Maintenance Staff</t>
  </si>
  <si>
    <t>Depot rationalisation Consolidation on to a single depot site</t>
  </si>
  <si>
    <t>12SV2307</t>
  </si>
  <si>
    <t>Reduction in Oxford Waste Partnership Programme</t>
  </si>
  <si>
    <t>ANPR Technology</t>
  </si>
  <si>
    <t>Customer Services</t>
  </si>
  <si>
    <t xml:space="preserve">Plan to increase in Court Fees </t>
  </si>
  <si>
    <t>12SV2101</t>
  </si>
  <si>
    <t>Phase 1 restructure - Customer Services Manager post.</t>
  </si>
  <si>
    <t>12SV2102</t>
  </si>
  <si>
    <t>Phase 1 restructure  - Head of Service support</t>
  </si>
  <si>
    <t>12SV2103</t>
  </si>
  <si>
    <t>Efficiencies from combined contact centre</t>
  </si>
  <si>
    <t>12SV2104</t>
  </si>
  <si>
    <t>Restructure of Revenues and Rents</t>
  </si>
  <si>
    <t>12SV2105</t>
  </si>
  <si>
    <t xml:space="preserve">Estimate of reduction to postage and mailing costs </t>
  </si>
  <si>
    <t>12SV2106</t>
  </si>
  <si>
    <t>Efficiency from a Fundamental Service review</t>
  </si>
  <si>
    <t>12SV2107</t>
  </si>
  <si>
    <t>Estimate of reduction to postage and mailing costs</t>
  </si>
  <si>
    <t>12SV2108</t>
  </si>
  <si>
    <t>Phase One restructure - deletion of P&amp;I Manager post</t>
  </si>
  <si>
    <t>City Leisure</t>
  </si>
  <si>
    <t xml:space="preserve">Review Tennis Provision  </t>
  </si>
  <si>
    <t>12SV2201</t>
  </si>
  <si>
    <t xml:space="preserve">Commission Sports Development </t>
  </si>
  <si>
    <t xml:space="preserve">Commercially funded football </t>
  </si>
  <si>
    <t xml:space="preserve">External grants for green spaces </t>
  </si>
  <si>
    <t xml:space="preserve">Commissioned tree team to do other public work </t>
  </si>
  <si>
    <t xml:space="preserve">Commission Grounds Maintenance team  </t>
  </si>
  <si>
    <t xml:space="preserve">Commission Landscaping team </t>
  </si>
  <si>
    <t>Large park events</t>
  </si>
  <si>
    <t>Sponsorship of dog bins</t>
  </si>
  <si>
    <t>Increase fees from Cricket</t>
  </si>
  <si>
    <t>12SV2202</t>
  </si>
  <si>
    <t>Reduce Free Swim payment to Fusion</t>
  </si>
  <si>
    <t>12SV2203</t>
  </si>
  <si>
    <t>No Free swimming income from central gov</t>
  </si>
  <si>
    <t>12SV2204</t>
  </si>
  <si>
    <t>Implementation of Limited Free Swim Service</t>
  </si>
  <si>
    <t>12SV2205</t>
  </si>
  <si>
    <t>Dispose of mini bus</t>
  </si>
  <si>
    <t>12SV2206</t>
  </si>
  <si>
    <t xml:space="preserve"> Introduce long grass areas within cemeteries</t>
  </si>
  <si>
    <t>Stop paying the county for pitches</t>
  </si>
  <si>
    <t>12SV2207</t>
  </si>
  <si>
    <t xml:space="preserve">Stop free works on land </t>
  </si>
  <si>
    <t>Review bowls greens use</t>
  </si>
  <si>
    <t>12SV2208</t>
  </si>
  <si>
    <t xml:space="preserve">Reduction in contract fee paid to Fusion </t>
  </si>
  <si>
    <t>12SV2209</t>
  </si>
  <si>
    <t>Reduced commissioning of the OSP</t>
  </si>
  <si>
    <t>12SV2210</t>
  </si>
  <si>
    <t>Reduce Cemeteries management costs</t>
  </si>
  <si>
    <t>Memorial Inspections</t>
  </si>
  <si>
    <t>12SV2211</t>
  </si>
  <si>
    <t>Redesign and reallocation of parks work</t>
  </si>
  <si>
    <t xml:space="preserve">Reduction in Management Structure </t>
  </si>
  <si>
    <t>12SV2212</t>
  </si>
  <si>
    <t>Grounds maintenance service review.</t>
  </si>
  <si>
    <t>12SV2213</t>
  </si>
  <si>
    <t>Delete vacant Ranger post</t>
  </si>
  <si>
    <t>12SV2214</t>
  </si>
  <si>
    <t>Delete vacant Park supervisor post</t>
  </si>
  <si>
    <t>12SV2215</t>
  </si>
  <si>
    <t>Reduction in nursery costs</t>
  </si>
  <si>
    <t>12SV2216</t>
  </si>
  <si>
    <t xml:space="preserve">Oxford in Bloom Remove budget </t>
  </si>
  <si>
    <t>Bring Tree survey in-house</t>
  </si>
  <si>
    <t>12SV2217</t>
  </si>
  <si>
    <t>Reduce use of skips.</t>
  </si>
  <si>
    <t>12SV2218</t>
  </si>
  <si>
    <t>Reduced utilities</t>
  </si>
  <si>
    <t xml:space="preserve">Review cricket provision </t>
  </si>
  <si>
    <t>12SV2219</t>
  </si>
  <si>
    <t>Supplies and services budget no longer needed</t>
  </si>
  <si>
    <t>People &amp; Equalities</t>
  </si>
  <si>
    <t>Payroll Bureau</t>
  </si>
  <si>
    <t>12SV3301</t>
  </si>
  <si>
    <t>Centralisation HR</t>
  </si>
  <si>
    <t>12SV3302</t>
  </si>
  <si>
    <t>HR Restructure</t>
  </si>
  <si>
    <t>L&amp;D shared services</t>
  </si>
  <si>
    <t>12SV3303</t>
  </si>
  <si>
    <t>Reduced provision of Sitesafe training</t>
  </si>
  <si>
    <t>12SV3304</t>
  </si>
  <si>
    <t>Revise pensionable status of variable pay elements</t>
  </si>
  <si>
    <t>12SV3305</t>
  </si>
  <si>
    <t xml:space="preserve">Revise mileage rates down to HMRC rates </t>
  </si>
  <si>
    <t>Law &amp; Governance</t>
  </si>
  <si>
    <t>12SV3401</t>
  </si>
  <si>
    <t xml:space="preserve">Income from Legal Hub </t>
  </si>
  <si>
    <t>12SV3402</t>
  </si>
  <si>
    <t>Area committees and SDCC being abolished</t>
  </si>
  <si>
    <t>VRT project.</t>
  </si>
  <si>
    <t>12SV3403</t>
  </si>
  <si>
    <t xml:space="preserve">Venue hire changes to area committees </t>
  </si>
  <si>
    <t>12SV3404</t>
  </si>
  <si>
    <t>Loss of Trainee post within the elections office</t>
  </si>
  <si>
    <t>12SV3405</t>
  </si>
  <si>
    <t>Loss of Trainee post - diminution of service</t>
  </si>
  <si>
    <t>12SV3406</t>
  </si>
  <si>
    <t>Deletion of scrutiny research budget</t>
  </si>
  <si>
    <t>Reduction of direct support for emergency planning function.</t>
  </si>
  <si>
    <t>12SV3407</t>
  </si>
  <si>
    <t xml:space="preserve">Reduction in payment of Special Responsibility Allowances for Members </t>
  </si>
  <si>
    <t>12SV3408</t>
  </si>
  <si>
    <t xml:space="preserve">Reduction in cost of producing agendas and minutes </t>
  </si>
  <si>
    <t>12SV3409</t>
  </si>
  <si>
    <t>12SV3410</t>
  </si>
  <si>
    <t>Election Services On line registration</t>
  </si>
  <si>
    <t>Developing Oxfordshire elections hub</t>
  </si>
  <si>
    <t>Reduction of 0.6 FTE lawyer.</t>
  </si>
  <si>
    <t xml:space="preserve">Amalgamation of corporate PA support with L&amp;G Admin support </t>
  </si>
  <si>
    <t>12SV3411</t>
  </si>
  <si>
    <t>Reduction in mileage allowance for members</t>
  </si>
  <si>
    <t>Total General Fund</t>
  </si>
  <si>
    <t>11/12</t>
  </si>
  <si>
    <t>£000s</t>
  </si>
  <si>
    <t>City Development</t>
  </si>
  <si>
    <t>12SV1101</t>
  </si>
  <si>
    <t>Increase in pre-application income</t>
  </si>
  <si>
    <t>12SV1102</t>
  </si>
  <si>
    <t xml:space="preserve">Increase in Lawful Use applications </t>
  </si>
  <si>
    <t>12SV1103</t>
  </si>
  <si>
    <t>Increase in Discharge of Conditions applications</t>
  </si>
  <si>
    <t>12SV1104</t>
  </si>
  <si>
    <t xml:space="preserve">Charging for and trading of Conservation and Heritage expertise </t>
  </si>
  <si>
    <t>Income for charging for expertise - Spatial Development</t>
  </si>
  <si>
    <t>12SV1106</t>
  </si>
  <si>
    <t xml:space="preserve">Replace tourist information service </t>
  </si>
  <si>
    <t>12SV1107</t>
  </si>
  <si>
    <t>Reduce DMO grant funding by 10% p.a.</t>
  </si>
  <si>
    <t>12SV1108</t>
  </si>
  <si>
    <t>E consultation</t>
  </si>
  <si>
    <t>Retirement of Enforcement Officer</t>
  </si>
  <si>
    <t>12SV1109</t>
  </si>
  <si>
    <t xml:space="preserve">Deletion of Senior Planner post  </t>
  </si>
  <si>
    <t>12SV1110</t>
  </si>
  <si>
    <t>Reduce 1 post in Technical Services</t>
  </si>
  <si>
    <t>12SV1111</t>
  </si>
  <si>
    <t>Reduce Subscription to TV ecological Records Centre</t>
  </si>
  <si>
    <t>12SV1112</t>
  </si>
  <si>
    <t>Cancel subscription to OEP, TV energy, E/W Rail</t>
  </si>
  <si>
    <t>Review of City Centre Management arrangements</t>
  </si>
  <si>
    <t>12SV1113</t>
  </si>
  <si>
    <t>Stop Access and Disability role in City Development</t>
  </si>
  <si>
    <t>12SV1114</t>
  </si>
  <si>
    <t xml:space="preserve">Deletion of vacant regeneration post </t>
  </si>
  <si>
    <t>Phased restructuring of Planning Policy Services</t>
  </si>
  <si>
    <t>12SV1115</t>
  </si>
  <si>
    <t xml:space="preserve">Closure of Ramsay House reception </t>
  </si>
  <si>
    <t>12SV1116</t>
  </si>
  <si>
    <t xml:space="preserve">Reduction in staff handling customer phone calls </t>
  </si>
  <si>
    <t>12SV1117</t>
  </si>
  <si>
    <t xml:space="preserve">Mapping and Land Charges Technician retired </t>
  </si>
  <si>
    <t>12SV1118</t>
  </si>
  <si>
    <t>Management savings in Spatial Development</t>
  </si>
  <si>
    <t xml:space="preserve">Reduction in budget for Planning Inspector  </t>
  </si>
  <si>
    <t>Reduction in consultant's fees' from year 2013/14</t>
  </si>
  <si>
    <t>County contribution to City Centre Management</t>
  </si>
  <si>
    <t>West End Income</t>
  </si>
  <si>
    <t>12SV0101</t>
  </si>
  <si>
    <t>Selling advertising space on the OCC website</t>
  </si>
  <si>
    <t>12SV0102</t>
  </si>
  <si>
    <t>Carfax Tower Annual fee increase</t>
  </si>
  <si>
    <t>12SV0103</t>
  </si>
  <si>
    <t>Income driven by increasing the utilisation of Town Hall space</t>
  </si>
  <si>
    <t>12SV0104</t>
  </si>
  <si>
    <t xml:space="preserve">Extra revenue generated by increased marketing activity </t>
  </si>
  <si>
    <t>12SV0105</t>
  </si>
  <si>
    <t>Reduce Your Oxford publication</t>
  </si>
  <si>
    <t>12SV0106</t>
  </si>
  <si>
    <t>Restructure of Policy and Comms Team</t>
  </si>
  <si>
    <t>12SV0107</t>
  </si>
  <si>
    <t>PCC Management restructure and reorganisation</t>
  </si>
  <si>
    <t>12SV0108</t>
  </si>
  <si>
    <t>Reduce Data Observation costs &amp; Small Profile Budgets</t>
  </si>
  <si>
    <t>12SV0109</t>
  </si>
  <si>
    <t xml:space="preserve">Reduce photography costs across OCC by 66% </t>
  </si>
  <si>
    <t xml:space="preserve">Catering contract up for tender </t>
  </si>
  <si>
    <t>12SV0110</t>
  </si>
  <si>
    <t xml:space="preserve">Reduction in Xmas lights Budget </t>
  </si>
  <si>
    <t>Apprentice Full time</t>
  </si>
  <si>
    <t xml:space="preserve">Staff Increase to support additional Town Hall </t>
  </si>
  <si>
    <t>Corporate Assets</t>
  </si>
  <si>
    <t xml:space="preserve">Vacation and Disposal of Bury Knowle House Office </t>
  </si>
  <si>
    <t xml:space="preserve">Vacation of City Centre property </t>
  </si>
  <si>
    <t>12SV1401</t>
  </si>
  <si>
    <t>14 Osney Lane Reduce RM budget</t>
  </si>
  <si>
    <t>12SV1402</t>
  </si>
  <si>
    <t xml:space="preserve">Atrium licence fee </t>
  </si>
  <si>
    <t>12SV1403</t>
  </si>
  <si>
    <t>Reduce Cutteslowe Park Office Budgets</t>
  </si>
  <si>
    <t>12SV1404</t>
  </si>
  <si>
    <t>Travellers &amp; Gypsies Contingency budget</t>
  </si>
  <si>
    <t>Budget in this area not required</t>
  </si>
  <si>
    <t>12SV1405</t>
  </si>
  <si>
    <t>Blue Boar Street Vacation  RM &amp; Repairs</t>
  </si>
  <si>
    <t>12SV1406</t>
  </si>
  <si>
    <t xml:space="preserve">Blue Boar Street Vacation Service Maintenance </t>
  </si>
  <si>
    <t>12SV1407</t>
  </si>
  <si>
    <t>Blue Boar Street Vacation Electricity</t>
  </si>
  <si>
    <t>12SV1408</t>
  </si>
  <si>
    <t>Blue Boar Street Vacation Gas</t>
  </si>
  <si>
    <t>12SV1409</t>
  </si>
  <si>
    <t>Blue Boar Street Vacation BR/CTax</t>
  </si>
  <si>
    <t>12SV1410</t>
  </si>
  <si>
    <t>Blue Boar Street Vacation Buildings Insurance</t>
  </si>
  <si>
    <t>OFTF Integrate FM Town Hall &amp; St Aldates</t>
  </si>
  <si>
    <t>Ramsay House Vacation RM &amp; Repairs</t>
  </si>
  <si>
    <t>Ramsay House Vacation Service Maintenance</t>
  </si>
  <si>
    <t>Ramsay House Vacation Electricity</t>
  </si>
  <si>
    <t>Ramsay House Vacation Gas</t>
  </si>
  <si>
    <t>Ramsay House Vacation Rent</t>
  </si>
  <si>
    <t>Ramsay House Vacation Rates</t>
  </si>
  <si>
    <t>Ramsay House Vacation Service Charges</t>
  </si>
  <si>
    <t>Ramsay House Vacation Water &amp; Sewerage Charges</t>
  </si>
  <si>
    <t>12SV1411</t>
  </si>
  <si>
    <t xml:space="preserve">Museum - supplies &amp; services </t>
  </si>
  <si>
    <t>Reconfiguration of the Community Centre portfolio</t>
  </si>
  <si>
    <t>12SV1412</t>
  </si>
  <si>
    <t xml:space="preserve">Parks Houses </t>
  </si>
  <si>
    <t>12SV1413</t>
  </si>
  <si>
    <t xml:space="preserve">Sports Centres - residual works </t>
  </si>
  <si>
    <t>12SV1414</t>
  </si>
  <si>
    <t xml:space="preserve">Countryside properties </t>
  </si>
  <si>
    <t>12SV1415</t>
  </si>
  <si>
    <t xml:space="preserve">23/25 Broad Street Additional revenue </t>
  </si>
  <si>
    <t>12SV1416</t>
  </si>
  <si>
    <t xml:space="preserve">Cleaning &amp; Caretaking </t>
  </si>
  <si>
    <t>12SV1417</t>
  </si>
  <si>
    <t>Grade 8 posts in Support Services</t>
  </si>
  <si>
    <t>Grade 10 &amp; Grade 6 post in Support Services</t>
  </si>
  <si>
    <t>12SV1418</t>
  </si>
  <si>
    <t>Grade 6 post in Support Services</t>
  </si>
  <si>
    <t>Loss of income from disposal of Cemetery Lodge</t>
  </si>
  <si>
    <t>Loss of income from disposal of South Park Bungalow</t>
  </si>
  <si>
    <t>33-35 George Street - Income after refurbishment</t>
  </si>
  <si>
    <t>Community Housing &amp; Development</t>
  </si>
  <si>
    <t>12SV1301</t>
  </si>
  <si>
    <t xml:space="preserve">Area Based Grants/PVE </t>
  </si>
  <si>
    <t>12SV1302</t>
  </si>
  <si>
    <t xml:space="preserve">Removal of  revenue funding. </t>
  </si>
  <si>
    <t>12SV1303</t>
  </si>
  <si>
    <t xml:space="preserve">Delete post as no longer receives external funding </t>
  </si>
  <si>
    <t>12SV1304</t>
  </si>
  <si>
    <t>Loss of External funding end of 10/11 - Sure Start</t>
  </si>
  <si>
    <t>Redevelopment of Northway Community Centre</t>
  </si>
  <si>
    <t>Cessation of Shelter contract for independent housing advice &amp; Reinstate independent Housing advice</t>
  </si>
  <si>
    <t>Increase income from Land Charges</t>
  </si>
  <si>
    <t>12SV1120</t>
  </si>
  <si>
    <t>12SV1121</t>
  </si>
  <si>
    <t>12SV1122</t>
  </si>
  <si>
    <t>12SV1123</t>
  </si>
  <si>
    <t>12SV1124</t>
  </si>
  <si>
    <t>12SV1125</t>
  </si>
  <si>
    <t>12SV1126</t>
  </si>
  <si>
    <t>12PR1102</t>
  </si>
  <si>
    <t>12PR1103</t>
  </si>
  <si>
    <t>12SV0115</t>
  </si>
  <si>
    <t>12PR0105</t>
  </si>
  <si>
    <t>12PR0106</t>
  </si>
  <si>
    <t>12SV1420</t>
  </si>
  <si>
    <t>12SV1421</t>
  </si>
  <si>
    <t>12SV1422</t>
  </si>
  <si>
    <t>12SV1423</t>
  </si>
  <si>
    <t>12SV1424</t>
  </si>
  <si>
    <t>12SV1425</t>
  </si>
  <si>
    <t>12SV1426</t>
  </si>
  <si>
    <t>12SV1427</t>
  </si>
  <si>
    <t>12SV1428</t>
  </si>
  <si>
    <t>12SV1429</t>
  </si>
  <si>
    <t>12SV1430</t>
  </si>
  <si>
    <t>12SV1431</t>
  </si>
  <si>
    <t>12SV1432</t>
  </si>
  <si>
    <t>12PR1409</t>
  </si>
  <si>
    <t>12PR1410</t>
  </si>
  <si>
    <t>12SV1433</t>
  </si>
  <si>
    <t>12SV1323</t>
  </si>
  <si>
    <t>12SV1324</t>
  </si>
  <si>
    <t>12SV1325</t>
  </si>
  <si>
    <t>12SV1326</t>
  </si>
  <si>
    <t>12SV1327</t>
  </si>
  <si>
    <t>12SV1328</t>
  </si>
  <si>
    <t>12SV1329</t>
  </si>
  <si>
    <t>12SV3212</t>
  </si>
  <si>
    <t>12SV3213</t>
  </si>
  <si>
    <t>12SV3214</t>
  </si>
  <si>
    <t>12SV3215</t>
  </si>
  <si>
    <t>12SV3216</t>
  </si>
  <si>
    <t>12SV3217</t>
  </si>
  <si>
    <t>12SV3218</t>
  </si>
  <si>
    <t>12SV3219</t>
  </si>
  <si>
    <t>12SV3220</t>
  </si>
  <si>
    <t>12SV3221</t>
  </si>
  <si>
    <t>12SV0307</t>
  </si>
  <si>
    <t>12SV3110</t>
  </si>
  <si>
    <t>12SV3111</t>
  </si>
  <si>
    <t>12SV3112</t>
  </si>
  <si>
    <t>12SV1212</t>
  </si>
  <si>
    <t>12SV1213</t>
  </si>
  <si>
    <t>12SV1214</t>
  </si>
  <si>
    <t>12SV1215</t>
  </si>
  <si>
    <t>12SV2308</t>
  </si>
  <si>
    <t>12SV2309</t>
  </si>
  <si>
    <t>12SV2310</t>
  </si>
  <si>
    <t>12SV2109</t>
  </si>
  <si>
    <t>12SV2224</t>
  </si>
  <si>
    <t>12SV2225</t>
  </si>
  <si>
    <t>12SV2226</t>
  </si>
  <si>
    <t>12SV2227</t>
  </si>
  <si>
    <t>12SV2228</t>
  </si>
  <si>
    <t>12SV2229</t>
  </si>
  <si>
    <t>12SV2230</t>
  </si>
  <si>
    <t>12SV2231</t>
  </si>
  <si>
    <t>12SV2232</t>
  </si>
  <si>
    <t>12SV2233</t>
  </si>
  <si>
    <t>12SV2234</t>
  </si>
  <si>
    <t>12SV2235</t>
  </si>
  <si>
    <t>12SV2236</t>
  </si>
  <si>
    <t>12SV2237</t>
  </si>
  <si>
    <t>12SV2238</t>
  </si>
  <si>
    <t>12SV3306</t>
  </si>
  <si>
    <t>12SV3307</t>
  </si>
  <si>
    <t>12SV3413</t>
  </si>
  <si>
    <t>12SV3414</t>
  </si>
  <si>
    <t>12SV3415</t>
  </si>
  <si>
    <t>12SV3416</t>
  </si>
  <si>
    <t>12SV3417</t>
  </si>
  <si>
    <t>Income from specialised HMO enforcement services.</t>
  </si>
  <si>
    <t>Closure of Elderly Services</t>
  </si>
  <si>
    <t>No Comprehensive Area Assessment</t>
  </si>
  <si>
    <t xml:space="preserve">Reduced external audit fees as Improve controls &amp; risk profile </t>
  </si>
  <si>
    <t>Reduce management overheads in investigations</t>
  </si>
  <si>
    <t>Profiled Savings</t>
  </si>
  <si>
    <t>Actual Saving</t>
  </si>
  <si>
    <t>ICT</t>
  </si>
  <si>
    <t>Business Transformation</t>
  </si>
  <si>
    <t>Direct Services</t>
  </si>
  <si>
    <t>Housing and Communities</t>
  </si>
  <si>
    <t>Service Area</t>
  </si>
  <si>
    <t>Savings Reference</t>
  </si>
  <si>
    <t>Description</t>
  </si>
  <si>
    <t>Forecasting £20K Less income due to weather and start of scheme is from July 2011 and budgeted for a full yea.</t>
  </si>
  <si>
    <t>Forecasting saving not to be achieved</t>
  </si>
  <si>
    <t>Mgt Comments - City Leisure unable to make saving</t>
  </si>
  <si>
    <t>£25k Fuel Poverty program saving won't be made - £0 budget v £25k saving</t>
  </si>
  <si>
    <t>Budget provided by Direct Services - therefore no saving can be made !</t>
  </si>
  <si>
    <t>Projected Outturn</t>
  </si>
  <si>
    <t>11/12 Efficiencies</t>
  </si>
  <si>
    <t>11/12 Fees and Charges</t>
  </si>
  <si>
    <t>11/12 Service Reductions</t>
  </si>
  <si>
    <t>RAG</t>
  </si>
  <si>
    <t>FTE Related</t>
  </si>
  <si>
    <t>Yes</t>
  </si>
  <si>
    <t xml:space="preserve">Reduced fees for Audit of grant claims </t>
  </si>
  <si>
    <t>Policy, Culture &amp; Comms</t>
  </si>
  <si>
    <t>Budgeted Saving</t>
  </si>
  <si>
    <t>Savings Delivered</t>
  </si>
  <si>
    <t>CREG</t>
  </si>
  <si>
    <t>CHEX</t>
  </si>
  <si>
    <t>CSER</t>
  </si>
  <si>
    <t>CSUP</t>
  </si>
  <si>
    <t>Electronic committee management system. Staff related</t>
  </si>
  <si>
    <t>yes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</si>
</sst>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;[Red]\ \(#,##0\)"/>
    <numFmt numFmtId="166" formatCode="#,##0.00_ ;[Red]\-#,##0.00\ "/>
    <numFmt numFmtId="167" formatCode="#,##0_);[Red]\(#,##0\)"/>
    <numFmt numFmtId="168" formatCode="#,##0_ ;[Red]\-#,##0\ "/>
    <numFmt numFmtId="169" formatCode="#,##0.0;[Red]\ \(#,##0.0\)"/>
    <numFmt numFmtId="170" formatCode="#,##0.0;[Red]\(#,##0.0\)"/>
    <numFmt numFmtId="171" formatCode="#,##0.00;[Red]\(#,##0.00\)"/>
    <numFmt numFmtId="172" formatCode="#,##0.000;[Red]\(#,##0.000\)"/>
    <numFmt numFmtId="173" formatCode="0.0"/>
    <numFmt numFmtId="174" formatCode="#,##0.0;[Red]\)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 vertical="top"/>
    </xf>
    <xf numFmtId="164" fontId="2" fillId="3" borderId="0" xfId="0" applyNumberFormat="1" applyFont="1" applyFill="1" applyBorder="1" applyAlignment="1">
      <alignment horizontal="center" vertical="top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 vertical="top"/>
    </xf>
    <xf numFmtId="164" fontId="2" fillId="3" borderId="1" xfId="0" applyNumberFormat="1" applyFont="1" applyFill="1" applyBorder="1" applyAlignment="1" quotePrefix="1">
      <alignment horizontal="center" vertical="top"/>
    </xf>
    <xf numFmtId="0" fontId="0" fillId="3" borderId="2" xfId="0" applyFont="1" applyFill="1" applyBorder="1" applyAlignment="1">
      <alignment vertical="top"/>
    </xf>
    <xf numFmtId="0" fontId="0" fillId="3" borderId="0" xfId="0" applyFont="1" applyFill="1" applyBorder="1" applyAlignment="1">
      <alignment horizontal="left" vertical="top"/>
    </xf>
    <xf numFmtId="164" fontId="2" fillId="3" borderId="2" xfId="0" applyNumberFormat="1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left" vertical="top" wrapText="1"/>
    </xf>
    <xf numFmtId="170" fontId="0" fillId="3" borderId="3" xfId="0" applyNumberFormat="1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/>
    </xf>
    <xf numFmtId="170" fontId="0" fillId="3" borderId="4" xfId="0" applyNumberFormat="1" applyFont="1" applyFill="1" applyBorder="1" applyAlignment="1">
      <alignment horizontal="center" vertical="top"/>
    </xf>
    <xf numFmtId="170" fontId="0" fillId="3" borderId="0" xfId="0" applyNumberFormat="1" applyFont="1" applyFill="1" applyBorder="1" applyAlignment="1">
      <alignment horizontal="center" vertical="top"/>
    </xf>
    <xf numFmtId="164" fontId="0" fillId="3" borderId="3" xfId="0" applyNumberFormat="1" applyFont="1" applyFill="1" applyBorder="1" applyAlignment="1">
      <alignment horizontal="center" vertical="top"/>
    </xf>
    <xf numFmtId="170" fontId="0" fillId="3" borderId="4" xfId="0" applyNumberFormat="1" applyFont="1" applyFill="1" applyBorder="1" applyAlignment="1">
      <alignment vertical="top"/>
    </xf>
    <xf numFmtId="170" fontId="0" fillId="3" borderId="3" xfId="0" applyNumberFormat="1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4" borderId="0" xfId="0" applyFont="1" applyFill="1" applyBorder="1" applyAlignment="1">
      <alignment horizontal="left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4" xfId="0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164" fontId="0" fillId="3" borderId="5" xfId="0" applyNumberFormat="1" applyFont="1" applyFill="1" applyBorder="1" applyAlignment="1">
      <alignment horizontal="center" vertical="top"/>
    </xf>
    <xf numFmtId="0" fontId="0" fillId="3" borderId="5" xfId="0" applyFont="1" applyFill="1" applyBorder="1" applyAlignment="1">
      <alignment vertical="top"/>
    </xf>
    <xf numFmtId="0" fontId="0" fillId="3" borderId="5" xfId="0" applyFont="1" applyFill="1" applyBorder="1" applyAlignment="1">
      <alignment horizontal="center" vertical="top"/>
    </xf>
    <xf numFmtId="164" fontId="0" fillId="3" borderId="6" xfId="0" applyNumberFormat="1" applyFont="1" applyFill="1" applyBorder="1" applyAlignment="1">
      <alignment horizontal="center" vertical="top"/>
    </xf>
    <xf numFmtId="164" fontId="0" fillId="3" borderId="7" xfId="0" applyNumberFormat="1" applyFont="1" applyFill="1" applyBorder="1" applyAlignment="1">
      <alignment horizontal="center" vertical="top"/>
    </xf>
    <xf numFmtId="164" fontId="0" fillId="3" borderId="4" xfId="0" applyNumberFormat="1" applyFont="1" applyFill="1" applyBorder="1" applyAlignment="1">
      <alignment horizontal="center" vertical="top"/>
    </xf>
    <xf numFmtId="0" fontId="0" fillId="3" borderId="3" xfId="0" applyFont="1" applyFill="1" applyBorder="1" applyAlignment="1">
      <alignment vertical="top"/>
    </xf>
    <xf numFmtId="164" fontId="3" fillId="4" borderId="8" xfId="0" applyNumberFormat="1" applyFont="1" applyFill="1" applyBorder="1" applyAlignment="1">
      <alignment horizontal="center" vertical="top"/>
    </xf>
    <xf numFmtId="164" fontId="3" fillId="4" borderId="9" xfId="0" applyNumberFormat="1" applyFont="1" applyFill="1" applyBorder="1" applyAlignment="1">
      <alignment horizontal="center" vertical="top"/>
    </xf>
    <xf numFmtId="164" fontId="0" fillId="3" borderId="0" xfId="0" applyNumberFormat="1" applyFont="1" applyFill="1" applyBorder="1" applyAlignment="1">
      <alignment horizontal="center" vertical="top"/>
    </xf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17" fontId="2" fillId="3" borderId="1" xfId="0" applyNumberFormat="1" applyFont="1" applyFill="1" applyBorder="1" applyAlignment="1" quotePrefix="1">
      <alignment horizontal="center" vertical="top"/>
    </xf>
    <xf numFmtId="0" fontId="0" fillId="3" borderId="2" xfId="0" applyFill="1" applyBorder="1" applyAlignment="1">
      <alignment vertical="top"/>
    </xf>
    <xf numFmtId="164" fontId="2" fillId="3" borderId="2" xfId="0" applyNumberFormat="1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left" vertical="top" wrapText="1"/>
    </xf>
    <xf numFmtId="170" fontId="0" fillId="3" borderId="2" xfId="0" applyNumberFormat="1" applyFont="1" applyFill="1" applyBorder="1" applyAlignment="1">
      <alignment horizontal="right" vertical="top"/>
    </xf>
    <xf numFmtId="170" fontId="0" fillId="3" borderId="3" xfId="0" applyNumberFormat="1" applyFont="1" applyFill="1" applyBorder="1" applyAlignment="1">
      <alignment horizontal="right" vertical="top"/>
    </xf>
    <xf numFmtId="170" fontId="0" fillId="3" borderId="4" xfId="0" applyNumberFormat="1" applyFont="1" applyFill="1" applyBorder="1" applyAlignment="1">
      <alignment horizontal="right" vertical="top"/>
    </xf>
    <xf numFmtId="0" fontId="0" fillId="3" borderId="0" xfId="0" applyFont="1" applyFill="1" applyAlignment="1">
      <alignment vertical="top"/>
    </xf>
    <xf numFmtId="0" fontId="0" fillId="3" borderId="0" xfId="0" applyFill="1" applyBorder="1" applyAlignment="1">
      <alignment horizontal="left" vertical="top" wrapText="1"/>
    </xf>
    <xf numFmtId="170" fontId="0" fillId="3" borderId="4" xfId="0" applyNumberFormat="1" applyFill="1" applyBorder="1" applyAlignment="1">
      <alignment horizontal="right" vertical="top"/>
    </xf>
    <xf numFmtId="170" fontId="0" fillId="0" borderId="3" xfId="0" applyNumberFormat="1" applyFont="1" applyFill="1" applyBorder="1" applyAlignment="1">
      <alignment horizontal="right" vertical="top"/>
    </xf>
    <xf numFmtId="170" fontId="0" fillId="0" borderId="4" xfId="0" applyNumberFormat="1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170" fontId="0" fillId="3" borderId="3" xfId="0" applyNumberFormat="1" applyFill="1" applyBorder="1" applyAlignment="1">
      <alignment horizontal="right" vertical="top"/>
    </xf>
    <xf numFmtId="0" fontId="0" fillId="4" borderId="0" xfId="0" applyFont="1" applyFill="1" applyAlignment="1">
      <alignment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9" xfId="0" applyNumberFormat="1" applyFont="1" applyFill="1" applyBorder="1" applyAlignment="1">
      <alignment horizontal="center" vertical="top"/>
    </xf>
    <xf numFmtId="0" fontId="0" fillId="4" borderId="0" xfId="0" applyFill="1" applyAlignment="1">
      <alignment vertical="top"/>
    </xf>
    <xf numFmtId="164" fontId="0" fillId="3" borderId="0" xfId="0" applyNumberFormat="1" applyFont="1" applyFill="1" applyBorder="1" applyAlignment="1">
      <alignment horizontal="center" vertical="top"/>
    </xf>
    <xf numFmtId="164" fontId="0" fillId="3" borderId="6" xfId="0" applyNumberFormat="1" applyFont="1" applyFill="1" applyBorder="1" applyAlignment="1">
      <alignment horizontal="center" vertical="top"/>
    </xf>
    <xf numFmtId="164" fontId="0" fillId="3" borderId="7" xfId="0" applyNumberFormat="1" applyFont="1" applyFill="1" applyBorder="1" applyAlignment="1">
      <alignment horizontal="center" vertical="top"/>
    </xf>
    <xf numFmtId="164" fontId="0" fillId="3" borderId="2" xfId="0" applyNumberFormat="1" applyFont="1" applyFill="1" applyBorder="1" applyAlignment="1">
      <alignment horizontal="center" vertical="top"/>
    </xf>
    <xf numFmtId="164" fontId="0" fillId="3" borderId="3" xfId="0" applyNumberFormat="1" applyFont="1" applyFill="1" applyBorder="1" applyAlignment="1">
      <alignment horizontal="center" vertical="top"/>
    </xf>
    <xf numFmtId="164" fontId="0" fillId="3" borderId="4" xfId="0" applyNumberFormat="1" applyFont="1" applyFill="1" applyBorder="1" applyAlignment="1">
      <alignment horizontal="center" vertical="top"/>
    </xf>
    <xf numFmtId="0" fontId="0" fillId="3" borderId="0" xfId="0" applyNumberFormat="1" applyFont="1" applyFill="1" applyBorder="1" applyAlignment="1">
      <alignment vertical="top"/>
    </xf>
    <xf numFmtId="0" fontId="0" fillId="3" borderId="11" xfId="0" applyFont="1" applyFill="1" applyBorder="1" applyAlignment="1">
      <alignment horizontal="center" vertical="top"/>
    </xf>
    <xf numFmtId="0" fontId="2" fillId="3" borderId="2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 wrapText="1"/>
    </xf>
    <xf numFmtId="164" fontId="2" fillId="3" borderId="0" xfId="0" applyNumberFormat="1" applyFont="1" applyFill="1" applyBorder="1" applyAlignment="1">
      <alignment horizontal="center" vertical="top"/>
    </xf>
    <xf numFmtId="170" fontId="0" fillId="3" borderId="0" xfId="0" applyNumberFormat="1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171" fontId="2" fillId="3" borderId="1" xfId="0" applyNumberFormat="1" applyFont="1" applyFill="1" applyBorder="1" applyAlignment="1" quotePrefix="1">
      <alignment horizontal="center" vertical="top"/>
    </xf>
    <xf numFmtId="171" fontId="0" fillId="3" borderId="0" xfId="0" applyNumberFormat="1" applyFont="1" applyFill="1" applyBorder="1" applyAlignment="1">
      <alignment horizontal="center" vertical="top"/>
    </xf>
    <xf numFmtId="171" fontId="0" fillId="3" borderId="11" xfId="0" applyNumberFormat="1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173" fontId="9" fillId="3" borderId="2" xfId="0" applyNumberFormat="1" applyFont="1" applyFill="1" applyBorder="1" applyAlignment="1">
      <alignment horizontal="right" vertical="top"/>
    </xf>
    <xf numFmtId="173" fontId="9" fillId="3" borderId="10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left" vertical="top" wrapText="1"/>
    </xf>
    <xf numFmtId="173" fontId="9" fillId="3" borderId="1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164" fontId="9" fillId="3" borderId="2" xfId="0" applyNumberFormat="1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 wrapText="1"/>
    </xf>
    <xf numFmtId="164" fontId="9" fillId="3" borderId="10" xfId="0" applyNumberFormat="1" applyFont="1" applyFill="1" applyBorder="1" applyAlignment="1">
      <alignment horizontal="right" vertical="top"/>
    </xf>
    <xf numFmtId="164" fontId="9" fillId="3" borderId="1" xfId="0" applyNumberFormat="1" applyFont="1" applyFill="1" applyBorder="1" applyAlignment="1">
      <alignment horizontal="right" vertical="top"/>
    </xf>
    <xf numFmtId="164" fontId="2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170" fontId="0" fillId="3" borderId="1" xfId="0" applyNumberFormat="1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17" fontId="2" fillId="3" borderId="6" xfId="0" applyNumberFormat="1" applyFont="1" applyFill="1" applyBorder="1" applyAlignment="1" quotePrefix="1">
      <alignment horizontal="center" vertical="top"/>
    </xf>
    <xf numFmtId="170" fontId="0" fillId="3" borderId="6" xfId="0" applyNumberFormat="1" applyFont="1" applyFill="1" applyBorder="1" applyAlignment="1">
      <alignment horizontal="right" vertical="top"/>
    </xf>
    <xf numFmtId="170" fontId="0" fillId="0" borderId="0" xfId="0" applyNumberFormat="1" applyFont="1" applyFill="1" applyBorder="1" applyAlignment="1">
      <alignment horizontal="right" vertical="top"/>
    </xf>
    <xf numFmtId="170" fontId="0" fillId="3" borderId="0" xfId="0" applyNumberFormat="1" applyFill="1" applyBorder="1" applyAlignment="1">
      <alignment horizontal="right" vertical="top"/>
    </xf>
    <xf numFmtId="164" fontId="5" fillId="4" borderId="11" xfId="0" applyNumberFormat="1" applyFont="1" applyFill="1" applyBorder="1" applyAlignment="1">
      <alignment horizontal="center" vertical="top"/>
    </xf>
    <xf numFmtId="164" fontId="0" fillId="3" borderId="12" xfId="0" applyNumberFormat="1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vertical="top" wrapText="1"/>
    </xf>
    <xf numFmtId="164" fontId="0" fillId="3" borderId="0" xfId="0" applyNumberFormat="1" applyFont="1" applyFill="1" applyBorder="1" applyAlignment="1">
      <alignment horizontal="center" vertical="top"/>
    </xf>
    <xf numFmtId="164" fontId="0" fillId="3" borderId="11" xfId="0" applyNumberFormat="1" applyFont="1" applyFill="1" applyBorder="1" applyAlignment="1">
      <alignment horizontal="center" vertical="top"/>
    </xf>
    <xf numFmtId="164" fontId="0" fillId="3" borderId="2" xfId="0" applyNumberFormat="1" applyFont="1" applyFill="1" applyBorder="1" applyAlignment="1">
      <alignment horizontal="right" vertical="top"/>
    </xf>
    <xf numFmtId="164" fontId="0" fillId="3" borderId="7" xfId="0" applyNumberFormat="1" applyFont="1" applyFill="1" applyBorder="1" applyAlignment="1">
      <alignment horizontal="right" vertical="top"/>
    </xf>
    <xf numFmtId="164" fontId="0" fillId="3" borderId="4" xfId="0" applyNumberFormat="1" applyFont="1" applyFill="1" applyBorder="1" applyAlignment="1">
      <alignment horizontal="right" vertical="top"/>
    </xf>
    <xf numFmtId="164" fontId="0" fillId="3" borderId="2" xfId="0" applyNumberFormat="1" applyFont="1" applyFill="1" applyBorder="1" applyAlignment="1">
      <alignment horizontal="right" vertical="top"/>
    </xf>
    <xf numFmtId="170" fontId="0" fillId="3" borderId="4" xfId="0" applyNumberFormat="1" applyFont="1" applyFill="1" applyBorder="1" applyAlignment="1">
      <alignment horizontal="right" vertical="top"/>
    </xf>
    <xf numFmtId="170" fontId="0" fillId="3" borderId="1" xfId="0" applyNumberFormat="1" applyFont="1" applyFill="1" applyBorder="1" applyAlignment="1">
      <alignment horizontal="right" vertical="top"/>
    </xf>
    <xf numFmtId="170" fontId="0" fillId="3" borderId="2" xfId="0" applyNumberFormat="1" applyFont="1" applyFill="1" applyBorder="1" applyAlignment="1">
      <alignment horizontal="right" vertical="top"/>
    </xf>
    <xf numFmtId="171" fontId="0" fillId="3" borderId="3" xfId="0" applyNumberFormat="1" applyFont="1" applyFill="1" applyBorder="1" applyAlignment="1">
      <alignment horizontal="right" vertical="top"/>
    </xf>
    <xf numFmtId="171" fontId="0" fillId="3" borderId="2" xfId="0" applyNumberFormat="1" applyFont="1" applyFill="1" applyBorder="1" applyAlignment="1">
      <alignment horizontal="right" vertical="top"/>
    </xf>
    <xf numFmtId="164" fontId="0" fillId="3" borderId="2" xfId="0" applyNumberFormat="1" applyFont="1" applyFill="1" applyBorder="1" applyAlignment="1">
      <alignment horizontal="right" vertical="top"/>
    </xf>
    <xf numFmtId="164" fontId="3" fillId="4" borderId="10" xfId="0" applyNumberFormat="1" applyFont="1" applyFill="1" applyBorder="1" applyAlignment="1">
      <alignment horizontal="right" vertical="top"/>
    </xf>
    <xf numFmtId="171" fontId="3" fillId="4" borderId="10" xfId="0" applyNumberFormat="1" applyFont="1" applyFill="1" applyBorder="1" applyAlignment="1">
      <alignment horizontal="right" vertical="top"/>
    </xf>
    <xf numFmtId="164" fontId="0" fillId="3" borderId="6" xfId="0" applyNumberFormat="1" applyFont="1" applyFill="1" applyBorder="1" applyAlignment="1">
      <alignment horizontal="right" vertical="top"/>
    </xf>
    <xf numFmtId="164" fontId="0" fillId="3" borderId="3" xfId="0" applyNumberFormat="1" applyFont="1" applyFill="1" applyBorder="1" applyAlignment="1">
      <alignment horizontal="right" vertical="top"/>
    </xf>
    <xf numFmtId="164" fontId="0" fillId="3" borderId="1" xfId="0" applyNumberFormat="1" applyFont="1" applyFill="1" applyBorder="1" applyAlignment="1">
      <alignment horizontal="right" vertical="top"/>
    </xf>
    <xf numFmtId="164" fontId="3" fillId="4" borderId="8" xfId="0" applyNumberFormat="1" applyFont="1" applyFill="1" applyBorder="1" applyAlignment="1">
      <alignment horizontal="right" vertical="top"/>
    </xf>
    <xf numFmtId="170" fontId="0" fillId="3" borderId="3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  <xf numFmtId="164" fontId="0" fillId="3" borderId="0" xfId="0" applyNumberFormat="1" applyFont="1" applyFill="1" applyAlignment="1">
      <alignment vertical="top"/>
    </xf>
    <xf numFmtId="17" fontId="2" fillId="3" borderId="6" xfId="0" applyNumberFormat="1" applyFont="1" applyFill="1" applyBorder="1" applyAlignment="1">
      <alignment horizontal="center" vertical="top"/>
    </xf>
    <xf numFmtId="17" fontId="2" fillId="3" borderId="7" xfId="0" applyNumberFormat="1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17" fontId="2" fillId="3" borderId="12" xfId="0" applyNumberFormat="1" applyFont="1" applyFill="1" applyBorder="1" applyAlignment="1">
      <alignment horizontal="center" vertical="top"/>
    </xf>
    <xf numFmtId="17" fontId="2" fillId="3" borderId="6" xfId="0" applyNumberFormat="1" applyFont="1" applyFill="1" applyBorder="1" applyAlignment="1">
      <alignment horizontal="center" vertical="top"/>
    </xf>
    <xf numFmtId="17" fontId="2" fillId="3" borderId="7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rgb="FF00FF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38775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86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86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86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429250" y="0"/>
          <a:ext cx="285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467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486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486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486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486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0</xdr:row>
      <xdr:rowOff>0</xdr:rowOff>
    </xdr:from>
    <xdr:to>
      <xdr:col>5</xdr:col>
      <xdr:colOff>600075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816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82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82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82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77215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600075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8102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82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82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82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82930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621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67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5151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5151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4579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960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151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151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151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5151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4410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abSelected="1" zoomScale="75" zoomScaleNormal="75" workbookViewId="0" topLeftCell="A4">
      <selection activeCell="F64" sqref="F64"/>
    </sheetView>
  </sheetViews>
  <sheetFormatPr defaultColWidth="9.140625" defaultRowHeight="12.75"/>
  <cols>
    <col min="1" max="1" width="29.8515625" style="15" bestFit="1" customWidth="1"/>
    <col min="2" max="2" width="18.8515625" style="19" hidden="1" customWidth="1"/>
    <col min="3" max="3" width="38.57421875" style="65" customWidth="1"/>
    <col min="4" max="4" width="5.7109375" style="69" bestFit="1" customWidth="1"/>
    <col min="5" max="5" width="11.28125" style="76" customWidth="1"/>
    <col min="6" max="7" width="11.421875" style="76" customWidth="1"/>
    <col min="8" max="8" width="8.8515625" style="54" hidden="1" customWidth="1"/>
    <col min="9" max="9" width="7.7109375" style="54" hidden="1" customWidth="1"/>
    <col min="10" max="10" width="9.00390625" style="54" hidden="1" customWidth="1"/>
    <col min="11" max="11" width="8.00390625" style="54" hidden="1" customWidth="1"/>
    <col min="12" max="12" width="9.00390625" style="54" hidden="1" customWidth="1"/>
    <col min="13" max="13" width="8.28125" style="54" hidden="1" customWidth="1"/>
    <col min="14" max="14" width="9.57421875" style="54" hidden="1" customWidth="1"/>
    <col min="15" max="15" width="7.57421875" style="54" hidden="1" customWidth="1"/>
    <col min="16" max="16" width="9.00390625" style="54" hidden="1" customWidth="1"/>
    <col min="17" max="17" width="7.7109375" style="54" hidden="1" customWidth="1"/>
    <col min="18" max="18" width="9.8515625" style="54" hidden="1" customWidth="1"/>
    <col min="19" max="19" width="8.28125" style="54" hidden="1" customWidth="1"/>
    <col min="20" max="20" width="9.57421875" style="54" hidden="1" customWidth="1"/>
    <col min="21" max="21" width="7.7109375" style="54" hidden="1" customWidth="1"/>
    <col min="22" max="22" width="9.00390625" style="54" hidden="1" customWidth="1"/>
    <col min="23" max="23" width="8.28125" style="54" hidden="1" customWidth="1"/>
    <col min="24" max="24" width="9.28125" style="54" hidden="1" customWidth="1"/>
    <col min="25" max="25" width="8.140625" style="54" hidden="1" customWidth="1"/>
    <col min="26" max="26" width="9.00390625" style="54" hidden="1" customWidth="1"/>
    <col min="27" max="27" width="7.8515625" style="54" hidden="1" customWidth="1"/>
    <col min="28" max="28" width="9.28125" style="54" hidden="1" customWidth="1"/>
    <col min="29" max="29" width="7.57421875" style="54" hidden="1" customWidth="1"/>
    <col min="30" max="30" width="9.28125" style="54" hidden="1" customWidth="1"/>
    <col min="31" max="31" width="7.8515625" style="54" hidden="1" customWidth="1"/>
    <col min="32" max="32" width="9.140625" style="54" hidden="1" customWidth="1"/>
    <col min="33" max="33" width="0" style="54" hidden="1" customWidth="1"/>
    <col min="34" max="16384" width="9.140625" style="54" customWidth="1"/>
  </cols>
  <sheetData>
    <row r="1" spans="1:7" ht="20.25">
      <c r="A1" s="12"/>
      <c r="B1" s="156" t="s">
        <v>483</v>
      </c>
      <c r="C1" s="156"/>
      <c r="D1" s="156"/>
      <c r="E1" s="156"/>
      <c r="F1" s="8"/>
      <c r="G1" s="8"/>
    </row>
    <row r="2" spans="1:31" ht="20.25">
      <c r="A2" s="12"/>
      <c r="B2" s="7"/>
      <c r="C2" s="123"/>
      <c r="D2" s="86" t="s">
        <v>485</v>
      </c>
      <c r="E2" s="55" t="s">
        <v>249</v>
      </c>
      <c r="F2" s="126" t="s">
        <v>249</v>
      </c>
      <c r="G2" s="55" t="s">
        <v>249</v>
      </c>
      <c r="H2" s="157">
        <v>40634</v>
      </c>
      <c r="I2" s="155"/>
      <c r="J2" s="154">
        <v>40664</v>
      </c>
      <c r="K2" s="155"/>
      <c r="L2" s="154">
        <v>40695</v>
      </c>
      <c r="M2" s="155"/>
      <c r="N2" s="154">
        <v>40725</v>
      </c>
      <c r="O2" s="155"/>
      <c r="P2" s="154">
        <v>40756</v>
      </c>
      <c r="Q2" s="155"/>
      <c r="R2" s="154">
        <v>40787</v>
      </c>
      <c r="S2" s="155"/>
      <c r="T2" s="154">
        <v>40817</v>
      </c>
      <c r="U2" s="155"/>
      <c r="V2" s="154">
        <v>40848</v>
      </c>
      <c r="W2" s="155"/>
      <c r="X2" s="154">
        <v>40878</v>
      </c>
      <c r="Y2" s="155"/>
      <c r="Z2" s="154">
        <v>40909</v>
      </c>
      <c r="AA2" s="155"/>
      <c r="AB2" s="154">
        <v>40940</v>
      </c>
      <c r="AC2" s="155"/>
      <c r="AD2" s="154">
        <v>40969</v>
      </c>
      <c r="AE2" s="155"/>
    </row>
    <row r="3" spans="1:31" s="121" customFormat="1" ht="25.5">
      <c r="A3" s="100" t="s">
        <v>473</v>
      </c>
      <c r="B3" s="99" t="s">
        <v>474</v>
      </c>
      <c r="C3" s="99" t="s">
        <v>475</v>
      </c>
      <c r="D3" s="118"/>
      <c r="E3" s="102" t="s">
        <v>490</v>
      </c>
      <c r="F3" s="102" t="s">
        <v>491</v>
      </c>
      <c r="G3" s="125" t="s">
        <v>481</v>
      </c>
      <c r="H3" s="113" t="s">
        <v>467</v>
      </c>
      <c r="I3" s="120" t="s">
        <v>468</v>
      </c>
      <c r="J3" s="119" t="s">
        <v>467</v>
      </c>
      <c r="K3" s="120" t="s">
        <v>468</v>
      </c>
      <c r="L3" s="119" t="s">
        <v>467</v>
      </c>
      <c r="M3" s="120" t="s">
        <v>468</v>
      </c>
      <c r="N3" s="119" t="s">
        <v>467</v>
      </c>
      <c r="O3" s="120" t="s">
        <v>468</v>
      </c>
      <c r="P3" s="119" t="s">
        <v>467</v>
      </c>
      <c r="Q3" s="120" t="s">
        <v>468</v>
      </c>
      <c r="R3" s="119" t="s">
        <v>467</v>
      </c>
      <c r="S3" s="120" t="s">
        <v>468</v>
      </c>
      <c r="T3" s="119" t="s">
        <v>467</v>
      </c>
      <c r="U3" s="120" t="s">
        <v>468</v>
      </c>
      <c r="V3" s="119" t="s">
        <v>467</v>
      </c>
      <c r="W3" s="120" t="s">
        <v>468</v>
      </c>
      <c r="X3" s="119" t="s">
        <v>467</v>
      </c>
      <c r="Y3" s="120" t="s">
        <v>468</v>
      </c>
      <c r="Z3" s="119" t="s">
        <v>467</v>
      </c>
      <c r="AA3" s="120" t="s">
        <v>468</v>
      </c>
      <c r="AB3" s="119" t="s">
        <v>467</v>
      </c>
      <c r="AC3" s="120" t="s">
        <v>468</v>
      </c>
      <c r="AD3" s="119" t="s">
        <v>467</v>
      </c>
      <c r="AE3" s="120" t="s">
        <v>468</v>
      </c>
    </row>
    <row r="4" spans="1:31" ht="12.75">
      <c r="A4" s="12"/>
      <c r="C4" s="99"/>
      <c r="D4" s="56"/>
      <c r="E4" s="57" t="s">
        <v>250</v>
      </c>
      <c r="F4" s="57" t="s">
        <v>250</v>
      </c>
      <c r="G4" s="57" t="s">
        <v>250</v>
      </c>
      <c r="H4" s="90" t="s">
        <v>250</v>
      </c>
      <c r="I4" s="59" t="s">
        <v>250</v>
      </c>
      <c r="J4" s="58" t="s">
        <v>250</v>
      </c>
      <c r="K4" s="59" t="s">
        <v>250</v>
      </c>
      <c r="L4" s="58" t="s">
        <v>250</v>
      </c>
      <c r="M4" s="59" t="s">
        <v>250</v>
      </c>
      <c r="N4" s="58" t="s">
        <v>250</v>
      </c>
      <c r="O4" s="59" t="s">
        <v>250</v>
      </c>
      <c r="P4" s="58" t="s">
        <v>250</v>
      </c>
      <c r="Q4" s="59" t="s">
        <v>250</v>
      </c>
      <c r="R4" s="58" t="s">
        <v>250</v>
      </c>
      <c r="S4" s="59" t="s">
        <v>250</v>
      </c>
      <c r="T4" s="58" t="s">
        <v>250</v>
      </c>
      <c r="U4" s="59" t="s">
        <v>250</v>
      </c>
      <c r="V4" s="58" t="s">
        <v>250</v>
      </c>
      <c r="W4" s="59" t="s">
        <v>250</v>
      </c>
      <c r="X4" s="58" t="s">
        <v>250</v>
      </c>
      <c r="Y4" s="59" t="s">
        <v>250</v>
      </c>
      <c r="Z4" s="58" t="s">
        <v>250</v>
      </c>
      <c r="AA4" s="59" t="s">
        <v>250</v>
      </c>
      <c r="AB4" s="58" t="s">
        <v>250</v>
      </c>
      <c r="AC4" s="59" t="s">
        <v>250</v>
      </c>
      <c r="AD4" s="58" t="s">
        <v>250</v>
      </c>
      <c r="AE4" s="59" t="s">
        <v>250</v>
      </c>
    </row>
    <row r="5" spans="1:31" s="64" customFormat="1" ht="12.75">
      <c r="A5" s="9" t="s">
        <v>251</v>
      </c>
      <c r="B5" s="23" t="s">
        <v>252</v>
      </c>
      <c r="C5" s="60" t="s">
        <v>253</v>
      </c>
      <c r="D5" s="109">
        <f>+E5-G5</f>
        <v>0</v>
      </c>
      <c r="E5" s="61">
        <v>-20</v>
      </c>
      <c r="F5" s="62">
        <f>+I5+K5+M5+O5+Q5+S5+U5+W5+Y5+AA5+AC5+AE5</f>
        <v>-5.1</v>
      </c>
      <c r="G5" s="61">
        <f>+E5</f>
        <v>-20</v>
      </c>
      <c r="H5" s="91">
        <f>+$E$5/12</f>
        <v>-1.6666666666666667</v>
      </c>
      <c r="I5" s="63">
        <v>-1.7</v>
      </c>
      <c r="J5" s="62">
        <f>+$E$5/12</f>
        <v>-1.6666666666666667</v>
      </c>
      <c r="K5" s="63">
        <v>-1.7</v>
      </c>
      <c r="L5" s="62">
        <f>+$E$5/12</f>
        <v>-1.6666666666666667</v>
      </c>
      <c r="M5" s="63">
        <v>-1.7</v>
      </c>
      <c r="N5" s="62">
        <f>+$E$5/12</f>
        <v>-1.6666666666666667</v>
      </c>
      <c r="O5" s="63"/>
      <c r="P5" s="62">
        <f>+$E$5/12</f>
        <v>-1.6666666666666667</v>
      </c>
      <c r="Q5" s="63"/>
      <c r="R5" s="62">
        <f>+$E$5/12</f>
        <v>-1.6666666666666667</v>
      </c>
      <c r="S5" s="63"/>
      <c r="T5" s="62">
        <f>+$E$5/12</f>
        <v>-1.6666666666666667</v>
      </c>
      <c r="U5" s="63"/>
      <c r="V5" s="62">
        <f>+$E$5/12</f>
        <v>-1.6666666666666667</v>
      </c>
      <c r="W5" s="63"/>
      <c r="X5" s="62">
        <f>+$E$5/12</f>
        <v>-1.6666666666666667</v>
      </c>
      <c r="Y5" s="63"/>
      <c r="Z5" s="62">
        <f>+$E$5/12</f>
        <v>-1.6666666666666667</v>
      </c>
      <c r="AA5" s="63"/>
      <c r="AB5" s="62">
        <f>+$E$5/12</f>
        <v>-1.6666666666666667</v>
      </c>
      <c r="AC5" s="63"/>
      <c r="AD5" s="62">
        <f>+$E$5/12</f>
        <v>-1.6666666666666667</v>
      </c>
      <c r="AE5" s="63"/>
    </row>
    <row r="6" spans="1:31" s="64" customFormat="1" ht="12.75">
      <c r="A6" s="9" t="s">
        <v>251</v>
      </c>
      <c r="B6" s="23" t="s">
        <v>254</v>
      </c>
      <c r="C6" s="60" t="s">
        <v>255</v>
      </c>
      <c r="D6" s="106">
        <f aca="true" t="shared" si="0" ref="D6:D24">+E6-G6</f>
        <v>0</v>
      </c>
      <c r="E6" s="135">
        <v>-10</v>
      </c>
      <c r="F6" s="62">
        <f aca="true" t="shared" si="1" ref="F6:F22">+I6+K6+M6+O6+Q6+S6+U6+W6+Y6+AA6+AC6+AE6</f>
        <v>-1.52</v>
      </c>
      <c r="G6" s="61">
        <f>+E6</f>
        <v>-10</v>
      </c>
      <c r="H6" s="91">
        <f>+$E$6/12</f>
        <v>-0.8333333333333334</v>
      </c>
      <c r="I6" s="63">
        <v>-0.8</v>
      </c>
      <c r="J6" s="62">
        <f>+$E$6/12</f>
        <v>-0.8333333333333334</v>
      </c>
      <c r="K6" s="63">
        <v>-0.8</v>
      </c>
      <c r="L6" s="62">
        <f>+$E$6/12</f>
        <v>-0.8333333333333334</v>
      </c>
      <c r="M6" s="63">
        <v>0.08</v>
      </c>
      <c r="N6" s="62">
        <f>+$E$6/12</f>
        <v>-0.8333333333333334</v>
      </c>
      <c r="O6" s="63"/>
      <c r="P6" s="62">
        <f>+$E$6/12</f>
        <v>-0.8333333333333334</v>
      </c>
      <c r="Q6" s="63"/>
      <c r="R6" s="62">
        <f>+$E$6/12</f>
        <v>-0.8333333333333334</v>
      </c>
      <c r="S6" s="63"/>
      <c r="T6" s="62">
        <f>+$E$6/12</f>
        <v>-0.8333333333333334</v>
      </c>
      <c r="U6" s="63"/>
      <c r="V6" s="62">
        <f>+$E$6/12</f>
        <v>-0.8333333333333334</v>
      </c>
      <c r="W6" s="63"/>
      <c r="X6" s="62">
        <f>+$E$6/12</f>
        <v>-0.8333333333333334</v>
      </c>
      <c r="Y6" s="63"/>
      <c r="Z6" s="62">
        <f>+$E$6/12</f>
        <v>-0.8333333333333334</v>
      </c>
      <c r="AA6" s="63"/>
      <c r="AB6" s="62">
        <f>+$E$6/12</f>
        <v>-0.8333333333333334</v>
      </c>
      <c r="AC6" s="63"/>
      <c r="AD6" s="62">
        <f>+$E$6/12</f>
        <v>-0.8333333333333334</v>
      </c>
      <c r="AE6" s="63"/>
    </row>
    <row r="7" spans="1:31" s="64" customFormat="1" ht="25.5">
      <c r="A7" s="9" t="s">
        <v>251</v>
      </c>
      <c r="B7" s="23" t="s">
        <v>256</v>
      </c>
      <c r="C7" s="60" t="s">
        <v>257</v>
      </c>
      <c r="D7" s="106">
        <f t="shared" si="0"/>
        <v>0</v>
      </c>
      <c r="E7" s="135">
        <v>-10</v>
      </c>
      <c r="F7" s="62">
        <f t="shared" si="1"/>
        <v>-1.52</v>
      </c>
      <c r="G7" s="61">
        <f aca="true" t="shared" si="2" ref="G7:G22">+E7</f>
        <v>-10</v>
      </c>
      <c r="H7" s="91">
        <f>+$E$7/12</f>
        <v>-0.8333333333333334</v>
      </c>
      <c r="I7" s="63">
        <v>-0.8</v>
      </c>
      <c r="J7" s="62">
        <f>+$E$7/12</f>
        <v>-0.8333333333333334</v>
      </c>
      <c r="K7" s="63">
        <v>-0.8</v>
      </c>
      <c r="L7" s="62">
        <f>+$E$7/12</f>
        <v>-0.8333333333333334</v>
      </c>
      <c r="M7" s="63">
        <v>0.08</v>
      </c>
      <c r="N7" s="62">
        <f>+$E$7/12</f>
        <v>-0.8333333333333334</v>
      </c>
      <c r="O7" s="63"/>
      <c r="P7" s="62">
        <f>+$E$7/12</f>
        <v>-0.8333333333333334</v>
      </c>
      <c r="Q7" s="63"/>
      <c r="R7" s="62">
        <f>+$E$7/12</f>
        <v>-0.8333333333333334</v>
      </c>
      <c r="S7" s="63"/>
      <c r="T7" s="62">
        <f>+$E$7/12</f>
        <v>-0.8333333333333334</v>
      </c>
      <c r="U7" s="63"/>
      <c r="V7" s="62">
        <f>+$E$7/12</f>
        <v>-0.8333333333333334</v>
      </c>
      <c r="W7" s="63"/>
      <c r="X7" s="62">
        <f>+$E$7/12</f>
        <v>-0.8333333333333334</v>
      </c>
      <c r="Y7" s="63"/>
      <c r="Z7" s="62">
        <f>+$E$7/12</f>
        <v>-0.8333333333333334</v>
      </c>
      <c r="AA7" s="63"/>
      <c r="AB7" s="62">
        <f>+$E$7/12</f>
        <v>-0.8333333333333334</v>
      </c>
      <c r="AC7" s="63"/>
      <c r="AD7" s="62">
        <f>+$E$7/12</f>
        <v>-0.8333333333333334</v>
      </c>
      <c r="AE7" s="63"/>
    </row>
    <row r="8" spans="1:31" ht="25.5">
      <c r="A8" s="9" t="s">
        <v>251</v>
      </c>
      <c r="B8" s="23" t="s">
        <v>258</v>
      </c>
      <c r="C8" s="65" t="s">
        <v>259</v>
      </c>
      <c r="D8" s="106">
        <f t="shared" si="0"/>
        <v>0</v>
      </c>
      <c r="E8" s="135">
        <v>-42</v>
      </c>
      <c r="F8" s="62">
        <f t="shared" si="1"/>
        <v>-10.5</v>
      </c>
      <c r="G8" s="61">
        <f t="shared" si="2"/>
        <v>-42</v>
      </c>
      <c r="H8" s="91">
        <f>+$E$8/12</f>
        <v>-3.5</v>
      </c>
      <c r="I8" s="66">
        <v>-3.5</v>
      </c>
      <c r="J8" s="62">
        <f>+$E$8/12</f>
        <v>-3.5</v>
      </c>
      <c r="K8" s="66">
        <v>-3.5</v>
      </c>
      <c r="L8" s="62">
        <f>+$E$8/12</f>
        <v>-3.5</v>
      </c>
      <c r="M8" s="66">
        <v>-3.5</v>
      </c>
      <c r="N8" s="62">
        <f>+$E$8/12</f>
        <v>-3.5</v>
      </c>
      <c r="O8" s="66"/>
      <c r="P8" s="62">
        <f>+$E$8/12</f>
        <v>-3.5</v>
      </c>
      <c r="Q8" s="66"/>
      <c r="R8" s="62">
        <f>+$E$8/12</f>
        <v>-3.5</v>
      </c>
      <c r="S8" s="66"/>
      <c r="T8" s="62">
        <f>+$E$8/12</f>
        <v>-3.5</v>
      </c>
      <c r="U8" s="66"/>
      <c r="V8" s="62">
        <f>+$E$8/12</f>
        <v>-3.5</v>
      </c>
      <c r="W8" s="66"/>
      <c r="X8" s="62">
        <f>+$E$8/12</f>
        <v>-3.5</v>
      </c>
      <c r="Y8" s="66"/>
      <c r="Z8" s="62">
        <f>+$E$8/12</f>
        <v>-3.5</v>
      </c>
      <c r="AA8" s="66"/>
      <c r="AB8" s="62">
        <f>+$E$8/12</f>
        <v>-3.5</v>
      </c>
      <c r="AC8" s="66"/>
      <c r="AD8" s="62">
        <f>+$E$8/12</f>
        <v>-3.5</v>
      </c>
      <c r="AE8" s="66"/>
    </row>
    <row r="9" spans="1:31" ht="25.5">
      <c r="A9" s="9" t="s">
        <v>489</v>
      </c>
      <c r="B9" s="23" t="s">
        <v>294</v>
      </c>
      <c r="C9" s="65" t="s">
        <v>295</v>
      </c>
      <c r="D9" s="106">
        <f t="shared" si="0"/>
        <v>0</v>
      </c>
      <c r="E9" s="135">
        <v>-0.5</v>
      </c>
      <c r="F9" s="62">
        <f t="shared" si="1"/>
        <v>-0.125</v>
      </c>
      <c r="G9" s="61">
        <f t="shared" si="2"/>
        <v>-0.5</v>
      </c>
      <c r="H9" s="91">
        <f>+$E$9/12</f>
        <v>-0.041666666666666664</v>
      </c>
      <c r="I9" s="66">
        <f>H9</f>
        <v>-0.041666666666666664</v>
      </c>
      <c r="J9" s="62">
        <f>+$E$9/12</f>
        <v>-0.041666666666666664</v>
      </c>
      <c r="K9" s="66">
        <f>J9</f>
        <v>-0.041666666666666664</v>
      </c>
      <c r="L9" s="62">
        <f>+$E$9/12</f>
        <v>-0.041666666666666664</v>
      </c>
      <c r="M9" s="66">
        <f>L9</f>
        <v>-0.041666666666666664</v>
      </c>
      <c r="N9" s="62">
        <f>+$E$9/12</f>
        <v>-0.041666666666666664</v>
      </c>
      <c r="O9" s="66"/>
      <c r="P9" s="62">
        <f>+$E$9/12</f>
        <v>-0.041666666666666664</v>
      </c>
      <c r="Q9" s="66"/>
      <c r="R9" s="62">
        <f>+$E$9/12</f>
        <v>-0.041666666666666664</v>
      </c>
      <c r="S9" s="66"/>
      <c r="T9" s="62">
        <f>+$E$9/12</f>
        <v>-0.041666666666666664</v>
      </c>
      <c r="U9" s="66"/>
      <c r="V9" s="62">
        <f>+$E$9/12</f>
        <v>-0.041666666666666664</v>
      </c>
      <c r="W9" s="66"/>
      <c r="X9" s="62">
        <f>+$E$9/12</f>
        <v>-0.041666666666666664</v>
      </c>
      <c r="Y9" s="66"/>
      <c r="Z9" s="62">
        <f>+$E$9/12</f>
        <v>-0.041666666666666664</v>
      </c>
      <c r="AA9" s="66"/>
      <c r="AB9" s="62">
        <f>+$E$9/12</f>
        <v>-0.041666666666666664</v>
      </c>
      <c r="AC9" s="66"/>
      <c r="AD9" s="62">
        <f>+$E$9/12</f>
        <v>-0.041666666666666664</v>
      </c>
      <c r="AE9" s="66"/>
    </row>
    <row r="10" spans="1:31" ht="12.75">
      <c r="A10" s="9" t="s">
        <v>489</v>
      </c>
      <c r="B10" s="23" t="s">
        <v>296</v>
      </c>
      <c r="C10" s="65" t="s">
        <v>297</v>
      </c>
      <c r="D10" s="106">
        <f t="shared" si="0"/>
        <v>0</v>
      </c>
      <c r="E10" s="135">
        <v>-1.14</v>
      </c>
      <c r="F10" s="62">
        <f t="shared" si="1"/>
        <v>-0.285</v>
      </c>
      <c r="G10" s="61">
        <f t="shared" si="2"/>
        <v>-1.14</v>
      </c>
      <c r="H10" s="91">
        <f>+$E$10/12</f>
        <v>-0.09499999999999999</v>
      </c>
      <c r="I10" s="66">
        <f>H10</f>
        <v>-0.09499999999999999</v>
      </c>
      <c r="J10" s="62">
        <f>+$E$10/12</f>
        <v>-0.09499999999999999</v>
      </c>
      <c r="K10" s="66">
        <f>J10</f>
        <v>-0.09499999999999999</v>
      </c>
      <c r="L10" s="62">
        <f>+$E$10/12</f>
        <v>-0.09499999999999999</v>
      </c>
      <c r="M10" s="66">
        <f>L10</f>
        <v>-0.09499999999999999</v>
      </c>
      <c r="N10" s="62">
        <f>+$E$10/12</f>
        <v>-0.09499999999999999</v>
      </c>
      <c r="O10" s="66"/>
      <c r="P10" s="62">
        <f>+$E$10/12</f>
        <v>-0.09499999999999999</v>
      </c>
      <c r="Q10" s="66"/>
      <c r="R10" s="62">
        <f>+$E$10/12</f>
        <v>-0.09499999999999999</v>
      </c>
      <c r="S10" s="66"/>
      <c r="T10" s="62">
        <f>+$E$10/12</f>
        <v>-0.09499999999999999</v>
      </c>
      <c r="U10" s="66"/>
      <c r="V10" s="62">
        <f>+$E$10/12</f>
        <v>-0.09499999999999999</v>
      </c>
      <c r="W10" s="66"/>
      <c r="X10" s="62">
        <f>+$E$10/12</f>
        <v>-0.09499999999999999</v>
      </c>
      <c r="Y10" s="66"/>
      <c r="Z10" s="62">
        <f>+$E$10/12</f>
        <v>-0.09499999999999999</v>
      </c>
      <c r="AA10" s="66"/>
      <c r="AB10" s="62">
        <f>+$E$10/12</f>
        <v>-0.09499999999999999</v>
      </c>
      <c r="AC10" s="66"/>
      <c r="AD10" s="62">
        <f>+$E$10/12</f>
        <v>-0.09499999999999999</v>
      </c>
      <c r="AE10" s="66"/>
    </row>
    <row r="11" spans="1:31" ht="25.5">
      <c r="A11" s="9" t="s">
        <v>489</v>
      </c>
      <c r="B11" s="23" t="s">
        <v>298</v>
      </c>
      <c r="C11" s="65" t="s">
        <v>299</v>
      </c>
      <c r="D11" s="106">
        <f t="shared" si="0"/>
        <v>0</v>
      </c>
      <c r="E11" s="135">
        <v>-128</v>
      </c>
      <c r="F11" s="62">
        <f t="shared" si="1"/>
        <v>-32</v>
      </c>
      <c r="G11" s="61">
        <f t="shared" si="2"/>
        <v>-128</v>
      </c>
      <c r="H11" s="91">
        <f>+$E$11/12</f>
        <v>-10.666666666666666</v>
      </c>
      <c r="I11" s="66">
        <f>H11</f>
        <v>-10.666666666666666</v>
      </c>
      <c r="J11" s="62">
        <f>+$E$11/12</f>
        <v>-10.666666666666666</v>
      </c>
      <c r="K11" s="66">
        <f>J11</f>
        <v>-10.666666666666666</v>
      </c>
      <c r="L11" s="62">
        <f>+$E$11/12</f>
        <v>-10.666666666666666</v>
      </c>
      <c r="M11" s="66">
        <f>L11</f>
        <v>-10.666666666666666</v>
      </c>
      <c r="N11" s="62">
        <f>+$E$11/12</f>
        <v>-10.666666666666666</v>
      </c>
      <c r="O11" s="66"/>
      <c r="P11" s="62">
        <f>+$E$11/12</f>
        <v>-10.666666666666666</v>
      </c>
      <c r="Q11" s="66"/>
      <c r="R11" s="62">
        <f>+$E$11/12</f>
        <v>-10.666666666666666</v>
      </c>
      <c r="S11" s="66"/>
      <c r="T11" s="62">
        <f>+$E$11/12</f>
        <v>-10.666666666666666</v>
      </c>
      <c r="U11" s="66"/>
      <c r="V11" s="62">
        <f>+$E$11/12</f>
        <v>-10.666666666666666</v>
      </c>
      <c r="W11" s="66"/>
      <c r="X11" s="62">
        <f>+$E$11/12</f>
        <v>-10.666666666666666</v>
      </c>
      <c r="Y11" s="66"/>
      <c r="Z11" s="62">
        <f>+$E$11/12</f>
        <v>-10.666666666666666</v>
      </c>
      <c r="AA11" s="66"/>
      <c r="AB11" s="62">
        <f>+$E$11/12</f>
        <v>-10.666666666666666</v>
      </c>
      <c r="AC11" s="66"/>
      <c r="AD11" s="62">
        <f>+$E$11/12</f>
        <v>-10.666666666666666</v>
      </c>
      <c r="AE11" s="66"/>
    </row>
    <row r="12" spans="1:31" ht="25.5">
      <c r="A12" s="9" t="s">
        <v>489</v>
      </c>
      <c r="B12" s="23" t="s">
        <v>300</v>
      </c>
      <c r="C12" s="65" t="s">
        <v>301</v>
      </c>
      <c r="D12" s="106">
        <f t="shared" si="0"/>
        <v>0</v>
      </c>
      <c r="E12" s="135">
        <v>-5</v>
      </c>
      <c r="F12" s="62">
        <f t="shared" si="1"/>
        <v>-1.25</v>
      </c>
      <c r="G12" s="61">
        <f t="shared" si="2"/>
        <v>-5</v>
      </c>
      <c r="H12" s="91">
        <f>+$E$12/12</f>
        <v>-0.4166666666666667</v>
      </c>
      <c r="I12" s="66">
        <f>H12</f>
        <v>-0.4166666666666667</v>
      </c>
      <c r="J12" s="62">
        <f>+$E$12/12</f>
        <v>-0.4166666666666667</v>
      </c>
      <c r="K12" s="66">
        <f>J12</f>
        <v>-0.4166666666666667</v>
      </c>
      <c r="L12" s="62">
        <f>+$E$12/12</f>
        <v>-0.4166666666666667</v>
      </c>
      <c r="M12" s="66">
        <f>L12</f>
        <v>-0.4166666666666667</v>
      </c>
      <c r="N12" s="62">
        <f>+$E$12/12</f>
        <v>-0.4166666666666667</v>
      </c>
      <c r="O12" s="66"/>
      <c r="P12" s="62">
        <f>+$E$12/12</f>
        <v>-0.4166666666666667</v>
      </c>
      <c r="Q12" s="66"/>
      <c r="R12" s="62">
        <f>+$E$12/12</f>
        <v>-0.4166666666666667</v>
      </c>
      <c r="S12" s="66"/>
      <c r="T12" s="62">
        <f>+$E$12/12</f>
        <v>-0.4166666666666667</v>
      </c>
      <c r="U12" s="66"/>
      <c r="V12" s="62">
        <f>+$E$12/12</f>
        <v>-0.4166666666666667</v>
      </c>
      <c r="W12" s="66"/>
      <c r="X12" s="62">
        <f>+$E$12/12</f>
        <v>-0.4166666666666667</v>
      </c>
      <c r="Y12" s="66"/>
      <c r="Z12" s="62">
        <f>+$E$12/12</f>
        <v>-0.4166666666666667</v>
      </c>
      <c r="AA12" s="66"/>
      <c r="AB12" s="62">
        <f>+$E$12/12</f>
        <v>-0.4166666666666667</v>
      </c>
      <c r="AC12" s="66"/>
      <c r="AD12" s="62">
        <f>+$E$12/12</f>
        <v>-0.4166666666666667</v>
      </c>
      <c r="AE12" s="66"/>
    </row>
    <row r="13" spans="1:31" ht="12.75">
      <c r="A13" s="9" t="s">
        <v>472</v>
      </c>
      <c r="B13" s="23" t="s">
        <v>372</v>
      </c>
      <c r="C13" s="65" t="s">
        <v>373</v>
      </c>
      <c r="D13" s="106">
        <f t="shared" si="0"/>
        <v>0</v>
      </c>
      <c r="E13" s="135">
        <v>-59</v>
      </c>
      <c r="F13" s="62">
        <f t="shared" si="1"/>
        <v>-14.700000000000001</v>
      </c>
      <c r="G13" s="61">
        <f t="shared" si="2"/>
        <v>-59</v>
      </c>
      <c r="H13" s="91">
        <f>+$E$13/12</f>
        <v>-4.916666666666667</v>
      </c>
      <c r="I13" s="66">
        <v>-4.9</v>
      </c>
      <c r="J13" s="62">
        <f>+$E$13/12</f>
        <v>-4.916666666666667</v>
      </c>
      <c r="K13" s="66">
        <v>-4.9</v>
      </c>
      <c r="L13" s="62">
        <f>+$E$13/12</f>
        <v>-4.916666666666667</v>
      </c>
      <c r="M13" s="66">
        <v>-4.9</v>
      </c>
      <c r="N13" s="62">
        <f>+$E$13/12</f>
        <v>-4.916666666666667</v>
      </c>
      <c r="O13" s="66"/>
      <c r="P13" s="62">
        <f>+$E$13/12</f>
        <v>-4.916666666666667</v>
      </c>
      <c r="Q13" s="66"/>
      <c r="R13" s="62">
        <f>+$E$13/12</f>
        <v>-4.916666666666667</v>
      </c>
      <c r="S13" s="66"/>
      <c r="T13" s="62">
        <f>+$E$13/12</f>
        <v>-4.916666666666667</v>
      </c>
      <c r="U13" s="66"/>
      <c r="V13" s="62">
        <f>+$E$13/12</f>
        <v>-4.916666666666667</v>
      </c>
      <c r="W13" s="66"/>
      <c r="X13" s="62">
        <f>+$E$13/12</f>
        <v>-4.916666666666667</v>
      </c>
      <c r="Y13" s="66"/>
      <c r="Z13" s="62">
        <f>+$E$13/12</f>
        <v>-4.916666666666667</v>
      </c>
      <c r="AA13" s="66"/>
      <c r="AB13" s="62">
        <f>+$E$13/12</f>
        <v>-4.916666666666667</v>
      </c>
      <c r="AC13" s="66"/>
      <c r="AD13" s="62">
        <f>+$E$13/12</f>
        <v>-4.916666666666667</v>
      </c>
      <c r="AE13" s="66"/>
    </row>
    <row r="14" spans="1:31" ht="25.5">
      <c r="A14" s="9" t="s">
        <v>470</v>
      </c>
      <c r="B14" s="23" t="s">
        <v>76</v>
      </c>
      <c r="C14" s="65" t="s">
        <v>77</v>
      </c>
      <c r="D14" s="106">
        <f t="shared" si="0"/>
        <v>0</v>
      </c>
      <c r="E14" s="135">
        <v>-10</v>
      </c>
      <c r="F14" s="62">
        <f t="shared" si="1"/>
        <v>-2.5</v>
      </c>
      <c r="G14" s="61">
        <f t="shared" si="2"/>
        <v>-10</v>
      </c>
      <c r="H14" s="91">
        <f>+$E$14/12</f>
        <v>-0.8333333333333334</v>
      </c>
      <c r="I14" s="66">
        <f>H14</f>
        <v>-0.8333333333333334</v>
      </c>
      <c r="J14" s="62">
        <f>+$E$14/12</f>
        <v>-0.8333333333333334</v>
      </c>
      <c r="K14" s="66">
        <f>J14</f>
        <v>-0.8333333333333334</v>
      </c>
      <c r="L14" s="62">
        <f>+$E$14/12</f>
        <v>-0.8333333333333334</v>
      </c>
      <c r="M14" s="66">
        <f>L14</f>
        <v>-0.8333333333333334</v>
      </c>
      <c r="N14" s="62">
        <f>+$E$14/12</f>
        <v>-0.8333333333333334</v>
      </c>
      <c r="O14" s="66"/>
      <c r="P14" s="62">
        <f>+$E$14/12</f>
        <v>-0.8333333333333334</v>
      </c>
      <c r="Q14" s="66"/>
      <c r="R14" s="62">
        <f>+$E$14/12</f>
        <v>-0.8333333333333334</v>
      </c>
      <c r="S14" s="66"/>
      <c r="T14" s="62">
        <f>+$E$14/12</f>
        <v>-0.8333333333333334</v>
      </c>
      <c r="U14" s="66"/>
      <c r="V14" s="62">
        <f>+$E$14/12</f>
        <v>-0.8333333333333334</v>
      </c>
      <c r="W14" s="66"/>
      <c r="X14" s="62">
        <f>+$E$14/12</f>
        <v>-0.8333333333333334</v>
      </c>
      <c r="Y14" s="66"/>
      <c r="Z14" s="62">
        <f>+$E$14/12</f>
        <v>-0.8333333333333334</v>
      </c>
      <c r="AA14" s="66"/>
      <c r="AB14" s="62">
        <f>+$E$14/12</f>
        <v>-0.8333333333333334</v>
      </c>
      <c r="AC14" s="66"/>
      <c r="AD14" s="62">
        <f>+$E$14/12</f>
        <v>-0.8333333333333334</v>
      </c>
      <c r="AE14" s="66"/>
    </row>
    <row r="15" spans="1:31" ht="12.75">
      <c r="A15" s="9" t="s">
        <v>95</v>
      </c>
      <c r="B15" s="23" t="s">
        <v>96</v>
      </c>
      <c r="C15" s="65" t="s">
        <v>97</v>
      </c>
      <c r="D15" s="106">
        <f t="shared" si="0"/>
        <v>0</v>
      </c>
      <c r="E15" s="135">
        <v>-28</v>
      </c>
      <c r="F15" s="62">
        <f t="shared" si="1"/>
        <v>-3</v>
      </c>
      <c r="G15" s="61">
        <f t="shared" si="2"/>
        <v>-28</v>
      </c>
      <c r="H15" s="91">
        <f>+$E$15/12</f>
        <v>-2.3333333333333335</v>
      </c>
      <c r="I15" s="66">
        <v>-0.4</v>
      </c>
      <c r="J15" s="62">
        <f>+$E$15/12</f>
        <v>-2.3333333333333335</v>
      </c>
      <c r="K15" s="66">
        <v>-1.3</v>
      </c>
      <c r="L15" s="62">
        <f>+$E$15/12</f>
        <v>-2.3333333333333335</v>
      </c>
      <c r="M15" s="66">
        <v>-1.3</v>
      </c>
      <c r="N15" s="62">
        <f>+$E$15/12</f>
        <v>-2.3333333333333335</v>
      </c>
      <c r="O15" s="66"/>
      <c r="P15" s="62">
        <f>+$E$15/12</f>
        <v>-2.3333333333333335</v>
      </c>
      <c r="Q15" s="66"/>
      <c r="R15" s="62">
        <f>+$E$15/12</f>
        <v>-2.3333333333333335</v>
      </c>
      <c r="S15" s="66"/>
      <c r="T15" s="62">
        <f>+$E$15/12</f>
        <v>-2.3333333333333335</v>
      </c>
      <c r="U15" s="66"/>
      <c r="V15" s="62">
        <f>+$E$15/12</f>
        <v>-2.3333333333333335</v>
      </c>
      <c r="W15" s="66"/>
      <c r="X15" s="62">
        <f>+$E$15/12</f>
        <v>-2.3333333333333335</v>
      </c>
      <c r="Y15" s="66"/>
      <c r="Z15" s="62">
        <f>+$E$15/12</f>
        <v>-2.3333333333333335</v>
      </c>
      <c r="AA15" s="66"/>
      <c r="AB15" s="62">
        <f>+$E$15/12</f>
        <v>-2.3333333333333335</v>
      </c>
      <c r="AC15" s="66"/>
      <c r="AD15" s="62">
        <f>+$E$15/12</f>
        <v>-2.3333333333333335</v>
      </c>
      <c r="AE15" s="66"/>
    </row>
    <row r="16" spans="1:32" ht="25.5">
      <c r="A16" s="9" t="s">
        <v>95</v>
      </c>
      <c r="B16" s="23" t="s">
        <v>98</v>
      </c>
      <c r="C16" s="65" t="s">
        <v>462</v>
      </c>
      <c r="D16" s="106">
        <f t="shared" si="0"/>
        <v>0</v>
      </c>
      <c r="E16" s="135">
        <v>-32.5</v>
      </c>
      <c r="F16" s="62">
        <f t="shared" si="1"/>
        <v>0</v>
      </c>
      <c r="G16" s="61">
        <f t="shared" si="2"/>
        <v>-32.5</v>
      </c>
      <c r="H16" s="91">
        <f>+$E$16/12</f>
        <v>-2.7083333333333335</v>
      </c>
      <c r="I16" s="66">
        <v>0</v>
      </c>
      <c r="J16" s="62">
        <f>+$E$16/12</f>
        <v>-2.7083333333333335</v>
      </c>
      <c r="K16" s="66">
        <v>0</v>
      </c>
      <c r="L16" s="62">
        <f>+$E$16/12</f>
        <v>-2.7083333333333335</v>
      </c>
      <c r="M16" s="66">
        <v>0</v>
      </c>
      <c r="N16" s="62">
        <f>+$E$16/12</f>
        <v>-2.7083333333333335</v>
      </c>
      <c r="O16" s="66"/>
      <c r="P16" s="62">
        <f>+$E$16/12</f>
        <v>-2.7083333333333335</v>
      </c>
      <c r="Q16" s="66"/>
      <c r="R16" s="62">
        <f>+$E$16/12</f>
        <v>-2.7083333333333335</v>
      </c>
      <c r="S16" s="66"/>
      <c r="T16" s="62">
        <f>+$E$16/12</f>
        <v>-2.7083333333333335</v>
      </c>
      <c r="U16" s="66"/>
      <c r="V16" s="62">
        <f>+$E$16/12</f>
        <v>-2.7083333333333335</v>
      </c>
      <c r="W16" s="66"/>
      <c r="X16" s="62">
        <f>+$E$16/12</f>
        <v>-2.7083333333333335</v>
      </c>
      <c r="Y16" s="66"/>
      <c r="Z16" s="62">
        <f>+$E$16/12</f>
        <v>-2.7083333333333335</v>
      </c>
      <c r="AA16" s="66"/>
      <c r="AB16" s="62">
        <f>+$E$16/12</f>
        <v>-2.7083333333333335</v>
      </c>
      <c r="AC16" s="66"/>
      <c r="AD16" s="62">
        <f>+$E$16/12</f>
        <v>-2.7083333333333335</v>
      </c>
      <c r="AE16" s="66"/>
      <c r="AF16" s="54" t="s">
        <v>477</v>
      </c>
    </row>
    <row r="17" spans="1:32" ht="12.75">
      <c r="A17" s="9" t="s">
        <v>95</v>
      </c>
      <c r="B17" s="23" t="s">
        <v>99</v>
      </c>
      <c r="C17" s="65" t="s">
        <v>100</v>
      </c>
      <c r="D17" s="106">
        <f t="shared" si="0"/>
        <v>0</v>
      </c>
      <c r="E17" s="135">
        <v>-16.5</v>
      </c>
      <c r="F17" s="62">
        <f t="shared" si="1"/>
        <v>0</v>
      </c>
      <c r="G17" s="61">
        <f t="shared" si="2"/>
        <v>-16.5</v>
      </c>
      <c r="H17" s="91">
        <f>+$E$17/12</f>
        <v>-1.375</v>
      </c>
      <c r="I17" s="66">
        <v>0</v>
      </c>
      <c r="J17" s="62">
        <f>+$E$17/12</f>
        <v>-1.375</v>
      </c>
      <c r="K17" s="66">
        <v>0</v>
      </c>
      <c r="L17" s="62">
        <f>+$E$17/12</f>
        <v>-1.375</v>
      </c>
      <c r="M17" s="66">
        <v>0</v>
      </c>
      <c r="N17" s="62">
        <f>+$E$17/12</f>
        <v>-1.375</v>
      </c>
      <c r="O17" s="66"/>
      <c r="P17" s="62">
        <f>+$E$17/12</f>
        <v>-1.375</v>
      </c>
      <c r="Q17" s="66"/>
      <c r="R17" s="62">
        <f>+$E$17/12</f>
        <v>-1.375</v>
      </c>
      <c r="S17" s="66"/>
      <c r="T17" s="62">
        <f>+$E$17/12</f>
        <v>-1.375</v>
      </c>
      <c r="U17" s="66"/>
      <c r="V17" s="62">
        <f>+$E$17/12</f>
        <v>-1.375</v>
      </c>
      <c r="W17" s="66"/>
      <c r="X17" s="62">
        <f>+$E$17/12</f>
        <v>-1.375</v>
      </c>
      <c r="Y17" s="66"/>
      <c r="Z17" s="62">
        <f>+$E$17/12</f>
        <v>-1.375</v>
      </c>
      <c r="AA17" s="66"/>
      <c r="AB17" s="62">
        <f>+$E$17/12</f>
        <v>-1.375</v>
      </c>
      <c r="AC17" s="66"/>
      <c r="AD17" s="62">
        <f>+$E$17/12</f>
        <v>-1.375</v>
      </c>
      <c r="AE17" s="66"/>
      <c r="AF17" s="54" t="s">
        <v>477</v>
      </c>
    </row>
    <row r="18" spans="1:32" ht="12.75">
      <c r="A18" s="9" t="s">
        <v>471</v>
      </c>
      <c r="B18" s="23" t="s">
        <v>119</v>
      </c>
      <c r="C18" s="65" t="s">
        <v>120</v>
      </c>
      <c r="D18" s="106">
        <f t="shared" si="0"/>
        <v>0</v>
      </c>
      <c r="E18" s="135">
        <v>-59</v>
      </c>
      <c r="F18" s="62">
        <f t="shared" si="1"/>
        <v>0</v>
      </c>
      <c r="G18" s="61">
        <f t="shared" si="2"/>
        <v>-59</v>
      </c>
      <c r="H18" s="91"/>
      <c r="I18" s="66"/>
      <c r="J18" s="62"/>
      <c r="K18" s="66"/>
      <c r="L18" s="62"/>
      <c r="M18" s="66"/>
      <c r="N18" s="62">
        <v>-6</v>
      </c>
      <c r="O18" s="66"/>
      <c r="P18" s="62">
        <v>-6</v>
      </c>
      <c r="Q18" s="66"/>
      <c r="R18" s="62">
        <v>-4.3</v>
      </c>
      <c r="S18" s="66"/>
      <c r="T18" s="62">
        <v>-3.8</v>
      </c>
      <c r="U18" s="66"/>
      <c r="V18" s="62">
        <v>-3.8</v>
      </c>
      <c r="W18" s="66"/>
      <c r="X18" s="62">
        <v>-3.8</v>
      </c>
      <c r="Y18" s="66"/>
      <c r="Z18" s="62">
        <v>-3.8</v>
      </c>
      <c r="AA18" s="66"/>
      <c r="AB18" s="62">
        <v>-3.8</v>
      </c>
      <c r="AC18" s="66"/>
      <c r="AD18" s="62">
        <v>-3.8</v>
      </c>
      <c r="AE18" s="66"/>
      <c r="AF18" s="54" t="s">
        <v>476</v>
      </c>
    </row>
    <row r="19" spans="1:31" ht="12.75">
      <c r="A19" s="9" t="s">
        <v>471</v>
      </c>
      <c r="B19" s="23" t="s">
        <v>121</v>
      </c>
      <c r="C19" s="65" t="s">
        <v>122</v>
      </c>
      <c r="D19" s="106">
        <f t="shared" si="0"/>
        <v>0</v>
      </c>
      <c r="E19" s="135">
        <v>-165</v>
      </c>
      <c r="F19" s="62">
        <f t="shared" si="1"/>
        <v>0</v>
      </c>
      <c r="G19" s="61">
        <f t="shared" si="2"/>
        <v>-165</v>
      </c>
      <c r="H19" s="91">
        <f>+$E$19*7.58%</f>
        <v>-12.507000000000001</v>
      </c>
      <c r="I19" s="66"/>
      <c r="J19" s="62">
        <f>+$E$19*8%</f>
        <v>-13.200000000000001</v>
      </c>
      <c r="K19" s="66"/>
      <c r="L19" s="62">
        <f>+$E$19*8.71%</f>
        <v>-14.371500000000001</v>
      </c>
      <c r="M19" s="66"/>
      <c r="N19" s="62">
        <f>+$E$19*8.17%</f>
        <v>-13.4805</v>
      </c>
      <c r="O19" s="66"/>
      <c r="P19" s="62">
        <f>+$E$19*7.62%</f>
        <v>-12.573</v>
      </c>
      <c r="Q19" s="66"/>
      <c r="R19" s="62">
        <f>+$E$19*9.07%</f>
        <v>-14.9655</v>
      </c>
      <c r="S19" s="66"/>
      <c r="T19" s="62">
        <f>+$E$19*7.98%</f>
        <v>-13.167000000000002</v>
      </c>
      <c r="U19" s="66"/>
      <c r="V19" s="62">
        <f>+$E$19*8.41%</f>
        <v>-13.876500000000002</v>
      </c>
      <c r="W19" s="66"/>
      <c r="X19" s="62">
        <f>+$E$19*7.23%</f>
        <v>-11.9295</v>
      </c>
      <c r="Y19" s="66"/>
      <c r="Z19" s="62">
        <f>+$E$19*8.46%</f>
        <v>-13.959000000000001</v>
      </c>
      <c r="AA19" s="66"/>
      <c r="AB19" s="62">
        <f>+$E$19*8.37%</f>
        <v>-13.8105</v>
      </c>
      <c r="AC19" s="66"/>
      <c r="AD19" s="62">
        <f>+$E$19*10.41%</f>
        <v>-17.1765</v>
      </c>
      <c r="AE19" s="66"/>
    </row>
    <row r="20" spans="1:31" ht="12.75">
      <c r="A20" s="9" t="s">
        <v>471</v>
      </c>
      <c r="B20" s="23" t="s">
        <v>123</v>
      </c>
      <c r="C20" s="65" t="s">
        <v>124</v>
      </c>
      <c r="D20" s="106">
        <f t="shared" si="0"/>
        <v>0</v>
      </c>
      <c r="E20" s="135">
        <v>-149</v>
      </c>
      <c r="F20" s="62">
        <f t="shared" si="1"/>
        <v>0</v>
      </c>
      <c r="G20" s="61">
        <f t="shared" si="2"/>
        <v>-149</v>
      </c>
      <c r="H20" s="128">
        <f>+$E$20/2</f>
        <v>-74.5</v>
      </c>
      <c r="I20" s="68"/>
      <c r="J20" s="67">
        <f>+$E$20/2</f>
        <v>-74.5</v>
      </c>
      <c r="K20" s="66"/>
      <c r="L20" s="62"/>
      <c r="M20" s="66"/>
      <c r="N20" s="62"/>
      <c r="O20" s="66"/>
      <c r="P20" s="62"/>
      <c r="Q20" s="66"/>
      <c r="R20" s="62"/>
      <c r="S20" s="66"/>
      <c r="T20" s="62"/>
      <c r="U20" s="66"/>
      <c r="V20" s="62"/>
      <c r="W20" s="66"/>
      <c r="X20" s="62"/>
      <c r="Y20" s="66"/>
      <c r="Z20" s="62"/>
      <c r="AA20" s="66"/>
      <c r="AB20" s="62"/>
      <c r="AC20" s="66"/>
      <c r="AD20" s="62"/>
      <c r="AE20" s="66"/>
    </row>
    <row r="21" spans="1:31" ht="12.75">
      <c r="A21" s="9" t="s">
        <v>154</v>
      </c>
      <c r="B21" s="23" t="s">
        <v>156</v>
      </c>
      <c r="C21" s="65" t="s">
        <v>157</v>
      </c>
      <c r="D21" s="106">
        <f t="shared" si="0"/>
        <v>0</v>
      </c>
      <c r="E21" s="135">
        <v>-1</v>
      </c>
      <c r="F21" s="62">
        <f t="shared" si="1"/>
        <v>-0.25</v>
      </c>
      <c r="G21" s="61">
        <f t="shared" si="2"/>
        <v>-1</v>
      </c>
      <c r="H21" s="91">
        <f>+$E$21/12</f>
        <v>-0.08333333333333333</v>
      </c>
      <c r="I21" s="66">
        <f>H21</f>
        <v>-0.08333333333333333</v>
      </c>
      <c r="J21" s="62">
        <f>+$E$21/12</f>
        <v>-0.08333333333333333</v>
      </c>
      <c r="K21" s="66">
        <f>I21</f>
        <v>-0.08333333333333333</v>
      </c>
      <c r="L21" s="62">
        <f>+$E$21/12</f>
        <v>-0.08333333333333333</v>
      </c>
      <c r="M21" s="66">
        <f>L21</f>
        <v>-0.08333333333333333</v>
      </c>
      <c r="N21" s="62">
        <f>+$E$21/12</f>
        <v>-0.08333333333333333</v>
      </c>
      <c r="O21" s="66"/>
      <c r="P21" s="62">
        <f>+$E$21/12</f>
        <v>-0.08333333333333333</v>
      </c>
      <c r="Q21" s="66"/>
      <c r="R21" s="62">
        <f>+$E$21/12</f>
        <v>-0.08333333333333333</v>
      </c>
      <c r="S21" s="66"/>
      <c r="T21" s="62">
        <f>+$E$21/12</f>
        <v>-0.08333333333333333</v>
      </c>
      <c r="U21" s="66"/>
      <c r="V21" s="62">
        <f>+$E$21/12</f>
        <v>-0.08333333333333333</v>
      </c>
      <c r="W21" s="66"/>
      <c r="X21" s="62">
        <f>+$E$21/12</f>
        <v>-0.08333333333333333</v>
      </c>
      <c r="Y21" s="66"/>
      <c r="Z21" s="62">
        <f>+$E$21/12</f>
        <v>-0.08333333333333333</v>
      </c>
      <c r="AA21" s="66"/>
      <c r="AB21" s="62">
        <f>+$E$21/12</f>
        <v>-0.08333333333333333</v>
      </c>
      <c r="AC21" s="66"/>
      <c r="AD21" s="62">
        <f>+$E$21/12</f>
        <v>-0.08333333333333333</v>
      </c>
      <c r="AE21" s="66"/>
    </row>
    <row r="22" spans="1:31" ht="12.75">
      <c r="A22" s="9" t="s">
        <v>221</v>
      </c>
      <c r="B22" s="23" t="s">
        <v>222</v>
      </c>
      <c r="C22" s="65" t="s">
        <v>223</v>
      </c>
      <c r="D22" s="106">
        <f t="shared" si="0"/>
        <v>0</v>
      </c>
      <c r="E22" s="135">
        <v>-25</v>
      </c>
      <c r="F22" s="62">
        <f t="shared" si="1"/>
        <v>-7.2</v>
      </c>
      <c r="G22" s="61">
        <f t="shared" si="2"/>
        <v>-25</v>
      </c>
      <c r="H22" s="91">
        <f>+$E$22/12</f>
        <v>-2.0833333333333335</v>
      </c>
      <c r="I22" s="66">
        <v>0</v>
      </c>
      <c r="J22" s="62">
        <f>+$E$22/12</f>
        <v>-2.0833333333333335</v>
      </c>
      <c r="K22" s="66">
        <v>-7.2</v>
      </c>
      <c r="L22" s="62">
        <f>+$E$22/12</f>
        <v>-2.0833333333333335</v>
      </c>
      <c r="M22" s="66">
        <v>0</v>
      </c>
      <c r="N22" s="62">
        <f>+$E$22/12</f>
        <v>-2.0833333333333335</v>
      </c>
      <c r="O22" s="66"/>
      <c r="P22" s="62">
        <f>+$E$22/12</f>
        <v>-2.0833333333333335</v>
      </c>
      <c r="Q22" s="66"/>
      <c r="R22" s="62">
        <f>+$E$22/12</f>
        <v>-2.0833333333333335</v>
      </c>
      <c r="S22" s="66"/>
      <c r="T22" s="62">
        <f>+$E$22/12</f>
        <v>-2.0833333333333335</v>
      </c>
      <c r="U22" s="66"/>
      <c r="V22" s="62">
        <f>+$E$22/12</f>
        <v>-2.0833333333333335</v>
      </c>
      <c r="W22" s="66"/>
      <c r="X22" s="62">
        <f>+$E$22/12</f>
        <v>-2.0833333333333335</v>
      </c>
      <c r="Y22" s="66"/>
      <c r="Z22" s="62">
        <f>+$E$22/12</f>
        <v>-2.0833333333333335</v>
      </c>
      <c r="AA22" s="66"/>
      <c r="AB22" s="62">
        <f>+$E$22/12</f>
        <v>-2.0833333333333335</v>
      </c>
      <c r="AC22" s="66"/>
      <c r="AD22" s="62">
        <f>+$E$22/12</f>
        <v>-2.0833333333333335</v>
      </c>
      <c r="AE22" s="66"/>
    </row>
    <row r="23" spans="4:31" ht="12.75">
      <c r="D23" s="56"/>
      <c r="E23" s="61"/>
      <c r="F23" s="62"/>
      <c r="G23" s="61"/>
      <c r="H23" s="129"/>
      <c r="I23" s="66"/>
      <c r="J23" s="70"/>
      <c r="K23" s="66"/>
      <c r="L23" s="70"/>
      <c r="M23" s="66"/>
      <c r="N23" s="70"/>
      <c r="O23" s="66"/>
      <c r="P23" s="70"/>
      <c r="Q23" s="66"/>
      <c r="R23" s="70"/>
      <c r="S23" s="66"/>
      <c r="T23" s="70"/>
      <c r="U23" s="66"/>
      <c r="V23" s="70"/>
      <c r="W23" s="66"/>
      <c r="X23" s="70"/>
      <c r="Y23" s="66"/>
      <c r="Z23" s="70"/>
      <c r="AA23" s="66"/>
      <c r="AB23" s="70"/>
      <c r="AC23" s="66"/>
      <c r="AD23" s="70"/>
      <c r="AE23" s="66"/>
    </row>
    <row r="24" spans="1:31" s="75" customFormat="1" ht="18">
      <c r="A24" s="71"/>
      <c r="B24" s="50" t="s">
        <v>248</v>
      </c>
      <c r="C24" s="124"/>
      <c r="D24" s="107">
        <f t="shared" si="0"/>
        <v>0</v>
      </c>
      <c r="E24" s="72">
        <f>+SUM(E5:E22)</f>
        <v>-761.64</v>
      </c>
      <c r="F24" s="73">
        <f>+SUM(F5:F22)</f>
        <v>-79.95</v>
      </c>
      <c r="G24" s="72">
        <f>+SUM(G5:G22)</f>
        <v>-761.64</v>
      </c>
      <c r="H24" s="130">
        <f aca="true" t="shared" si="3" ref="H24:AE24">+SUM(H5:H22)</f>
        <v>-119.39366666666666</v>
      </c>
      <c r="I24" s="74">
        <f t="shared" si="3"/>
        <v>-24.236666666666665</v>
      </c>
      <c r="J24" s="73">
        <f t="shared" si="3"/>
        <v>-120.08666666666666</v>
      </c>
      <c r="K24" s="74">
        <f t="shared" si="3"/>
        <v>-32.336666666666666</v>
      </c>
      <c r="L24" s="73">
        <f t="shared" si="3"/>
        <v>-46.75816666666667</v>
      </c>
      <c r="M24" s="74">
        <f t="shared" si="3"/>
        <v>-23.37666666666667</v>
      </c>
      <c r="N24" s="73">
        <f t="shared" si="3"/>
        <v>-51.86716666666667</v>
      </c>
      <c r="O24" s="74">
        <f t="shared" si="3"/>
        <v>0</v>
      </c>
      <c r="P24" s="73">
        <f t="shared" si="3"/>
        <v>-50.95966666666667</v>
      </c>
      <c r="Q24" s="74">
        <f t="shared" si="3"/>
        <v>0</v>
      </c>
      <c r="R24" s="73">
        <f t="shared" si="3"/>
        <v>-51.652166666666666</v>
      </c>
      <c r="S24" s="74">
        <f t="shared" si="3"/>
        <v>0</v>
      </c>
      <c r="T24" s="73">
        <f t="shared" si="3"/>
        <v>-49.35366666666667</v>
      </c>
      <c r="U24" s="74">
        <f t="shared" si="3"/>
        <v>0</v>
      </c>
      <c r="V24" s="73">
        <f t="shared" si="3"/>
        <v>-50.06316666666667</v>
      </c>
      <c r="W24" s="74">
        <f t="shared" si="3"/>
        <v>0</v>
      </c>
      <c r="X24" s="73">
        <f t="shared" si="3"/>
        <v>-48.11616666666667</v>
      </c>
      <c r="Y24" s="74">
        <f t="shared" si="3"/>
        <v>0</v>
      </c>
      <c r="Z24" s="73">
        <f t="shared" si="3"/>
        <v>-50.14566666666667</v>
      </c>
      <c r="AA24" s="74">
        <f t="shared" si="3"/>
        <v>0</v>
      </c>
      <c r="AB24" s="73">
        <f t="shared" si="3"/>
        <v>-49.997166666666665</v>
      </c>
      <c r="AC24" s="74">
        <f t="shared" si="3"/>
        <v>0</v>
      </c>
      <c r="AD24" s="73">
        <f t="shared" si="3"/>
        <v>-53.36316666666667</v>
      </c>
      <c r="AE24" s="74">
        <f t="shared" si="3"/>
        <v>0</v>
      </c>
    </row>
    <row r="25" ht="12.75">
      <c r="G25" s="79"/>
    </row>
    <row r="26" ht="12.75">
      <c r="G26" s="79"/>
    </row>
    <row r="27" spans="3:31" ht="12.75">
      <c r="C27" s="117" t="s">
        <v>251</v>
      </c>
      <c r="D27" s="109">
        <f>+E27-G27</f>
        <v>0</v>
      </c>
      <c r="E27" s="136">
        <f aca="true" t="shared" si="4" ref="E27:AE27">+SUMIF($A$5:$A$22,$C$27,E5:E22)</f>
        <v>-82</v>
      </c>
      <c r="F27" s="127">
        <f aca="true" t="shared" si="5" ref="F27:F34">+I27+K27+M27+O27+Q27+S27+U27+W27+Y27+AA27+AC27+AE27</f>
        <v>-18.64</v>
      </c>
      <c r="G27" s="122">
        <f aca="true" t="shared" si="6" ref="G27:G34">+E27</f>
        <v>-82</v>
      </c>
      <c r="H27" s="131">
        <f t="shared" si="4"/>
        <v>-6.833333333333334</v>
      </c>
      <c r="I27" s="78">
        <f t="shared" si="4"/>
        <v>-6.8</v>
      </c>
      <c r="J27" s="77">
        <f t="shared" si="4"/>
        <v>-6.833333333333334</v>
      </c>
      <c r="K27" s="78">
        <f t="shared" si="4"/>
        <v>-6.8</v>
      </c>
      <c r="L27" s="77">
        <f t="shared" si="4"/>
        <v>-6.833333333333334</v>
      </c>
      <c r="M27" s="78">
        <f t="shared" si="4"/>
        <v>-5.04</v>
      </c>
      <c r="N27" s="77">
        <f t="shared" si="4"/>
        <v>-6.833333333333334</v>
      </c>
      <c r="O27" s="78">
        <f t="shared" si="4"/>
        <v>0</v>
      </c>
      <c r="P27" s="77">
        <f t="shared" si="4"/>
        <v>-6.833333333333334</v>
      </c>
      <c r="Q27" s="78">
        <f t="shared" si="4"/>
        <v>0</v>
      </c>
      <c r="R27" s="77">
        <f t="shared" si="4"/>
        <v>-6.833333333333334</v>
      </c>
      <c r="S27" s="78">
        <f t="shared" si="4"/>
        <v>0</v>
      </c>
      <c r="T27" s="77">
        <f t="shared" si="4"/>
        <v>-6.833333333333334</v>
      </c>
      <c r="U27" s="78">
        <f t="shared" si="4"/>
        <v>0</v>
      </c>
      <c r="V27" s="77">
        <f t="shared" si="4"/>
        <v>-6.833333333333334</v>
      </c>
      <c r="W27" s="78">
        <f t="shared" si="4"/>
        <v>0</v>
      </c>
      <c r="X27" s="77">
        <f t="shared" si="4"/>
        <v>-6.833333333333334</v>
      </c>
      <c r="Y27" s="78">
        <f t="shared" si="4"/>
        <v>0</v>
      </c>
      <c r="Z27" s="77">
        <f t="shared" si="4"/>
        <v>-6.833333333333334</v>
      </c>
      <c r="AA27" s="78">
        <f t="shared" si="4"/>
        <v>0</v>
      </c>
      <c r="AB27" s="77">
        <f t="shared" si="4"/>
        <v>-6.833333333333334</v>
      </c>
      <c r="AC27" s="78">
        <f t="shared" si="4"/>
        <v>0</v>
      </c>
      <c r="AD27" s="77">
        <f t="shared" si="4"/>
        <v>-6.833333333333334</v>
      </c>
      <c r="AE27" s="78">
        <f t="shared" si="4"/>
        <v>0</v>
      </c>
    </row>
    <row r="28" spans="3:31" ht="12.75">
      <c r="C28" s="117" t="s">
        <v>489</v>
      </c>
      <c r="D28" s="106">
        <f aca="true" t="shared" si="7" ref="D28:D34">+E28-G28</f>
        <v>0</v>
      </c>
      <c r="E28" s="137">
        <f aca="true" t="shared" si="8" ref="E28:AE28">+SUMIF($A$5:$A$22,$C$28,E5:E22)</f>
        <v>-134.64</v>
      </c>
      <c r="F28" s="62">
        <f t="shared" si="5"/>
        <v>-33.66</v>
      </c>
      <c r="G28" s="61">
        <f t="shared" si="6"/>
        <v>-134.64</v>
      </c>
      <c r="H28" s="76">
        <f t="shared" si="8"/>
        <v>-11.219999999999999</v>
      </c>
      <c r="I28" s="81">
        <f t="shared" si="8"/>
        <v>-11.219999999999999</v>
      </c>
      <c r="J28" s="80">
        <f t="shared" si="8"/>
        <v>-11.219999999999999</v>
      </c>
      <c r="K28" s="81">
        <f t="shared" si="8"/>
        <v>-11.219999999999999</v>
      </c>
      <c r="L28" s="80">
        <f t="shared" si="8"/>
        <v>-11.219999999999999</v>
      </c>
      <c r="M28" s="81">
        <f t="shared" si="8"/>
        <v>-11.219999999999999</v>
      </c>
      <c r="N28" s="80">
        <f t="shared" si="8"/>
        <v>-11.219999999999999</v>
      </c>
      <c r="O28" s="81">
        <f t="shared" si="8"/>
        <v>0</v>
      </c>
      <c r="P28" s="80">
        <f t="shared" si="8"/>
        <v>-11.219999999999999</v>
      </c>
      <c r="Q28" s="81">
        <f t="shared" si="8"/>
        <v>0</v>
      </c>
      <c r="R28" s="80">
        <f t="shared" si="8"/>
        <v>-11.219999999999999</v>
      </c>
      <c r="S28" s="81">
        <f t="shared" si="8"/>
        <v>0</v>
      </c>
      <c r="T28" s="80">
        <f t="shared" si="8"/>
        <v>-11.219999999999999</v>
      </c>
      <c r="U28" s="81">
        <f t="shared" si="8"/>
        <v>0</v>
      </c>
      <c r="V28" s="80">
        <f t="shared" si="8"/>
        <v>-11.219999999999999</v>
      </c>
      <c r="W28" s="81">
        <f t="shared" si="8"/>
        <v>0</v>
      </c>
      <c r="X28" s="80">
        <f t="shared" si="8"/>
        <v>-11.219999999999999</v>
      </c>
      <c r="Y28" s="81">
        <f t="shared" si="8"/>
        <v>0</v>
      </c>
      <c r="Z28" s="80">
        <f t="shared" si="8"/>
        <v>-11.219999999999999</v>
      </c>
      <c r="AA28" s="81">
        <f t="shared" si="8"/>
        <v>0</v>
      </c>
      <c r="AB28" s="80">
        <f t="shared" si="8"/>
        <v>-11.219999999999999</v>
      </c>
      <c r="AC28" s="81">
        <f t="shared" si="8"/>
        <v>0</v>
      </c>
      <c r="AD28" s="80">
        <f t="shared" si="8"/>
        <v>-11.219999999999999</v>
      </c>
      <c r="AE28" s="81">
        <f t="shared" si="8"/>
        <v>0</v>
      </c>
    </row>
    <row r="29" spans="3:31" ht="12.75">
      <c r="C29" s="117" t="s">
        <v>470</v>
      </c>
      <c r="D29" s="106">
        <f t="shared" si="7"/>
        <v>0</v>
      </c>
      <c r="E29" s="137">
        <f aca="true" t="shared" si="9" ref="E29:AE29">+SUMIF($A$5:$A$22,$C$29,E5:E22)</f>
        <v>-10</v>
      </c>
      <c r="F29" s="62">
        <f t="shared" si="5"/>
        <v>-2.5</v>
      </c>
      <c r="G29" s="61">
        <f t="shared" si="6"/>
        <v>-10</v>
      </c>
      <c r="H29" s="76">
        <f t="shared" si="9"/>
        <v>-0.8333333333333334</v>
      </c>
      <c r="I29" s="81">
        <f t="shared" si="9"/>
        <v>-0.8333333333333334</v>
      </c>
      <c r="J29" s="80">
        <f t="shared" si="9"/>
        <v>-0.8333333333333334</v>
      </c>
      <c r="K29" s="81">
        <f t="shared" si="9"/>
        <v>-0.8333333333333334</v>
      </c>
      <c r="L29" s="80">
        <f t="shared" si="9"/>
        <v>-0.8333333333333334</v>
      </c>
      <c r="M29" s="81">
        <f t="shared" si="9"/>
        <v>-0.8333333333333334</v>
      </c>
      <c r="N29" s="80">
        <f t="shared" si="9"/>
        <v>-0.8333333333333334</v>
      </c>
      <c r="O29" s="81">
        <f t="shared" si="9"/>
        <v>0</v>
      </c>
      <c r="P29" s="80">
        <f t="shared" si="9"/>
        <v>-0.8333333333333334</v>
      </c>
      <c r="Q29" s="81">
        <f t="shared" si="9"/>
        <v>0</v>
      </c>
      <c r="R29" s="80">
        <f t="shared" si="9"/>
        <v>-0.8333333333333334</v>
      </c>
      <c r="S29" s="81">
        <f t="shared" si="9"/>
        <v>0</v>
      </c>
      <c r="T29" s="80">
        <f t="shared" si="9"/>
        <v>-0.8333333333333334</v>
      </c>
      <c r="U29" s="81">
        <f t="shared" si="9"/>
        <v>0</v>
      </c>
      <c r="V29" s="80">
        <f t="shared" si="9"/>
        <v>-0.8333333333333334</v>
      </c>
      <c r="W29" s="81">
        <f t="shared" si="9"/>
        <v>0</v>
      </c>
      <c r="X29" s="80">
        <f t="shared" si="9"/>
        <v>-0.8333333333333334</v>
      </c>
      <c r="Y29" s="81">
        <f t="shared" si="9"/>
        <v>0</v>
      </c>
      <c r="Z29" s="80">
        <f t="shared" si="9"/>
        <v>-0.8333333333333334</v>
      </c>
      <c r="AA29" s="81">
        <f t="shared" si="9"/>
        <v>0</v>
      </c>
      <c r="AB29" s="80">
        <f t="shared" si="9"/>
        <v>-0.8333333333333334</v>
      </c>
      <c r="AC29" s="81">
        <f t="shared" si="9"/>
        <v>0</v>
      </c>
      <c r="AD29" s="80">
        <f t="shared" si="9"/>
        <v>-0.8333333333333334</v>
      </c>
      <c r="AE29" s="81">
        <f t="shared" si="9"/>
        <v>0</v>
      </c>
    </row>
    <row r="30" spans="3:31" ht="12.75">
      <c r="C30" s="117" t="s">
        <v>95</v>
      </c>
      <c r="D30" s="106">
        <f t="shared" si="7"/>
        <v>0</v>
      </c>
      <c r="E30" s="137">
        <f>+SUMIF($A$5:$A$22,$C$30,E5:E22)</f>
        <v>-77</v>
      </c>
      <c r="F30" s="62">
        <f t="shared" si="5"/>
        <v>-3</v>
      </c>
      <c r="G30" s="61">
        <f t="shared" si="6"/>
        <v>-77</v>
      </c>
      <c r="H30" s="76">
        <f>+SUMIF($A$5:$A$22,C30,H5:H22)</f>
        <v>-6.416666666666667</v>
      </c>
      <c r="I30" s="81">
        <f>+SUMIF($A$5:$A$22,$C$30,I5:I22)</f>
        <v>-0.4</v>
      </c>
      <c r="J30" s="80">
        <f>+SUMIF($A$5:$A$22,C30,$J$5:$J$22)</f>
        <v>-6.416666666666667</v>
      </c>
      <c r="K30" s="81">
        <f>+SUMIF($A$5:$A$22,$C$30,K5:K22)</f>
        <v>-1.3</v>
      </c>
      <c r="L30" s="80">
        <f>+SUMIF($A$5:$A$22,C30,$L$5:$L$22)</f>
        <v>-6.416666666666667</v>
      </c>
      <c r="M30" s="81">
        <f>+SUMIF($A$5:$A$22,$C$30,M5:M22)</f>
        <v>-1.3</v>
      </c>
      <c r="N30" s="80">
        <f>+SUMIF($A$5:$A$22,C30,$N$5:$N$22)</f>
        <v>-6.416666666666667</v>
      </c>
      <c r="O30" s="81">
        <f>+SUMIF($A$5:$A$22,$C$30,O5:O22)</f>
        <v>0</v>
      </c>
      <c r="P30" s="80">
        <f>+SUMIF($A$5:$A$22,C30,$P$5:$P$22)</f>
        <v>-6.416666666666667</v>
      </c>
      <c r="Q30" s="81">
        <f>+SUMIF($A$5:$A$22,$C$30,Q5:Q22)</f>
        <v>0</v>
      </c>
      <c r="R30" s="80">
        <f>+SUMIF($A$5:$A$22,C30,$R$5:$R$22)</f>
        <v>-6.416666666666667</v>
      </c>
      <c r="S30" s="81">
        <f>+SUMIF($A$5:$A$22,$C$30,S5:S22)</f>
        <v>0</v>
      </c>
      <c r="T30" s="80">
        <f>+SUMIF($A$5:$A$22,C30,$T$5:$T$22)</f>
        <v>-6.416666666666667</v>
      </c>
      <c r="U30" s="81">
        <f>+SUMIF($A$5:$A$22,$C$30,U5:U22)</f>
        <v>0</v>
      </c>
      <c r="V30" s="80">
        <f>+SUMIF($A$5:$A$22,C30,$V$5:$V$22)</f>
        <v>-6.416666666666667</v>
      </c>
      <c r="W30" s="81">
        <f>+SUMIF($A$5:$A$22,$C$30,W5:W22)</f>
        <v>0</v>
      </c>
      <c r="X30" s="80">
        <f>+SUMIF($A$5:$A$22,C30,$X$5:$X$22)</f>
        <v>-6.416666666666667</v>
      </c>
      <c r="Y30" s="81">
        <f>+SUMIF($A$5:$A$22,$C$30,Y5:Y22)</f>
        <v>0</v>
      </c>
      <c r="Z30" s="80">
        <f>+SUMIF($A$5:$A$22,C30,$Z$5:$Z$22)</f>
        <v>-6.416666666666667</v>
      </c>
      <c r="AA30" s="81">
        <f>+SUMIF($A$5:$A$22,$C$30,AA5:AA22)</f>
        <v>0</v>
      </c>
      <c r="AB30" s="80">
        <f>+SUMIF($A$5:$A$22,C30,$AB$5:$AB$22)</f>
        <v>-6.416666666666667</v>
      </c>
      <c r="AC30" s="81">
        <f>+SUMIF($A$5:$A$22,$C$30,AC5:AC22)</f>
        <v>0</v>
      </c>
      <c r="AD30" s="80">
        <f>+SUMIF($A$5:$A$22,C30,$AD$5:$AD$22)</f>
        <v>-6.416666666666667</v>
      </c>
      <c r="AE30" s="81">
        <f>+SUMIF($A$5:$A$22,$C$30,AE5:AE22)</f>
        <v>0</v>
      </c>
    </row>
    <row r="31" spans="3:31" ht="12.75">
      <c r="C31" s="117" t="s">
        <v>471</v>
      </c>
      <c r="D31" s="106">
        <f t="shared" si="7"/>
        <v>0</v>
      </c>
      <c r="E31" s="137">
        <f>+SUMIF(A5:A22,C31,E5:E22)</f>
        <v>-373</v>
      </c>
      <c r="F31" s="62">
        <f t="shared" si="5"/>
        <v>0</v>
      </c>
      <c r="G31" s="61">
        <f t="shared" si="6"/>
        <v>-373</v>
      </c>
      <c r="H31" s="76">
        <f>+SUMIF($A$5:$A$22,C31,H5:H22)</f>
        <v>-87.007</v>
      </c>
      <c r="I31" s="81">
        <f>+SUMIF(C5:C22,#REF!,I5:I22)</f>
        <v>0</v>
      </c>
      <c r="J31" s="80">
        <f>+SUMIF($A$5:$A$22,C31,$J$5:$J$22)</f>
        <v>-87.7</v>
      </c>
      <c r="K31" s="81">
        <f>+SUMIF(E5:E22,E31,K5:K22)</f>
        <v>0</v>
      </c>
      <c r="L31" s="80">
        <f>+SUMIF($A$5:$A$22,C31,$L$5:$L$22)</f>
        <v>-14.371500000000001</v>
      </c>
      <c r="M31" s="81">
        <f>+SUMIF(I5:I22,I31,M5:M22)</f>
        <v>0</v>
      </c>
      <c r="N31" s="80">
        <f>+SUMIF($A$5:$A$22,C31,$N$5:$N$22)</f>
        <v>-19.4805</v>
      </c>
      <c r="O31" s="81">
        <f>+SUMIF(K5:K22,K31,O5:O22)</f>
        <v>0</v>
      </c>
      <c r="P31" s="80">
        <f>+SUMIF($A$5:$A$22,C31,$P$5:$P$22)</f>
        <v>-18.573</v>
      </c>
      <c r="Q31" s="81">
        <f>+SUMIF(M5:M22,M31,Q5:Q22)</f>
        <v>0</v>
      </c>
      <c r="R31" s="80">
        <f>+SUMIF($A$5:$A$22,C31,$R$5:$R$22)</f>
        <v>-19.2655</v>
      </c>
      <c r="S31" s="81">
        <f>+SUMIF(O5:O22,O31,S5:S22)</f>
        <v>0</v>
      </c>
      <c r="T31" s="80">
        <f>+SUMIF($A$5:$A$22,C31,$T$5:$T$22)</f>
        <v>-16.967000000000002</v>
      </c>
      <c r="U31" s="81">
        <f>+SUMIF(Q5:Q22,Q31,U5:U22)</f>
        <v>0</v>
      </c>
      <c r="V31" s="80">
        <f>+SUMIF($A$5:$A$22,C31,$V$5:$V$22)</f>
        <v>-17.6765</v>
      </c>
      <c r="W31" s="81">
        <f>+SUMIF(S5:S22,S31,W5:W22)</f>
        <v>0</v>
      </c>
      <c r="X31" s="80">
        <f>+SUMIF($A$5:$A$22,C31,$X$5:$X$22)</f>
        <v>-15.729500000000002</v>
      </c>
      <c r="Y31" s="81">
        <f>+SUMIF(U5:U22,U31,Y5:Y22)</f>
        <v>0</v>
      </c>
      <c r="Z31" s="80">
        <f>+SUMIF($A$5:$A$22,C31,$Z$5:$Z$22)</f>
        <v>-17.759</v>
      </c>
      <c r="AA31" s="81">
        <f>+SUMIF(W5:W22,W31,AA5:AA22)</f>
        <v>0</v>
      </c>
      <c r="AB31" s="80">
        <f>+SUMIF($A$5:$A$22,C31,$AB$5:$AB$22)</f>
        <v>-17.6105</v>
      </c>
      <c r="AC31" s="81">
        <f>+SUMIF(Y5:Y22,Y31,AC5:AC22)</f>
        <v>0</v>
      </c>
      <c r="AD31" s="80">
        <f>+SUMIF($A$5:$A$22,C31,$AD$5:$AD$22)</f>
        <v>-20.9765</v>
      </c>
      <c r="AE31" s="81">
        <f>+SUMIF(AA5:AA22,AA31,AE5:AE22)</f>
        <v>0</v>
      </c>
    </row>
    <row r="32" spans="3:31" ht="12.75">
      <c r="C32" s="117" t="s">
        <v>221</v>
      </c>
      <c r="D32" s="106">
        <f t="shared" si="7"/>
        <v>0</v>
      </c>
      <c r="E32" s="137">
        <f>+SUMIF(A5:A22,C32,E5:E22)</f>
        <v>-25</v>
      </c>
      <c r="F32" s="62">
        <f t="shared" si="5"/>
        <v>-7.2</v>
      </c>
      <c r="G32" s="61">
        <f t="shared" si="6"/>
        <v>-25</v>
      </c>
      <c r="H32" s="76">
        <f>+SUMIF($A$5:$A$22,C32,H5:H22)</f>
        <v>-2.0833333333333335</v>
      </c>
      <c r="I32" s="81">
        <f>+SUMIF(C5:C22,#REF!,I5:I22)</f>
        <v>0</v>
      </c>
      <c r="J32" s="80">
        <f>+SUMIF($A$5:$A$22,C32,$J$5:$J$22)</f>
        <v>-2.0833333333333335</v>
      </c>
      <c r="K32" s="81">
        <f>+SUMIF(E5:E22,E32,K5:K22)</f>
        <v>-7.2</v>
      </c>
      <c r="L32" s="80">
        <f>+SUMIF($A$5:$A$22,C32,$L$5:$L$22)</f>
        <v>-2.0833333333333335</v>
      </c>
      <c r="M32" s="81">
        <f>+SUMIF(I5:I22,I32,M5:M22)</f>
        <v>0</v>
      </c>
      <c r="N32" s="80">
        <f>+SUMIF($A$5:$A$22,C32,$N$5:$N$22)</f>
        <v>-2.0833333333333335</v>
      </c>
      <c r="O32" s="81">
        <f>+SUMIF(K5:K22,K32,O5:O22)</f>
        <v>0</v>
      </c>
      <c r="P32" s="80">
        <f>+SUMIF($A$5:$A$22,C32,$P$5:$P$22)</f>
        <v>-2.0833333333333335</v>
      </c>
      <c r="Q32" s="81">
        <f>+SUMIF(M5:M22,M32,Q5:Q22)</f>
        <v>0</v>
      </c>
      <c r="R32" s="80">
        <f>+SUMIF($A$5:$A$22,C32,$R$5:$R$22)</f>
        <v>-2.0833333333333335</v>
      </c>
      <c r="S32" s="81">
        <f>+SUMIF(O5:O22,O32,S5:S22)</f>
        <v>0</v>
      </c>
      <c r="T32" s="80">
        <f>+SUMIF($A$5:$A$22,C32,$T$5:$T$22)</f>
        <v>-2.0833333333333335</v>
      </c>
      <c r="U32" s="81">
        <f>+SUMIF(Q5:Q22,Q32,U5:U22)</f>
        <v>0</v>
      </c>
      <c r="V32" s="80">
        <f>+SUMIF($A$5:$A$22,C32,$V$5:$V$22)</f>
        <v>-2.0833333333333335</v>
      </c>
      <c r="W32" s="81">
        <f>+SUMIF(S5:S22,S32,W5:W22)</f>
        <v>0</v>
      </c>
      <c r="X32" s="80">
        <f>+SUMIF($A$5:$A$22,C32,$X$5:$X$22)</f>
        <v>-2.0833333333333335</v>
      </c>
      <c r="Y32" s="81">
        <f>+SUMIF(U5:U22,U32,Y5:Y22)</f>
        <v>0</v>
      </c>
      <c r="Z32" s="80">
        <f>+SUMIF($A$5:$A$22,C32,$Z$5:$Z$22)</f>
        <v>-2.0833333333333335</v>
      </c>
      <c r="AA32" s="81">
        <f>+SUMIF(W5:W22,W32,AA5:AA22)</f>
        <v>0</v>
      </c>
      <c r="AB32" s="80">
        <f>+SUMIF($A$5:$A$22,C32,$AB$5:$AB$22)</f>
        <v>-2.0833333333333335</v>
      </c>
      <c r="AC32" s="81">
        <f>+SUMIF(Y5:Y22,Y32,AC5:AC22)</f>
        <v>0</v>
      </c>
      <c r="AD32" s="80">
        <f>+SUMIF($A$5:$A$22,C32,$AD$5:$AD$22)</f>
        <v>-2.0833333333333335</v>
      </c>
      <c r="AE32" s="81">
        <f>+SUMIF(AA5:AA22,AA32,AE5:AE22)</f>
        <v>0</v>
      </c>
    </row>
    <row r="33" spans="3:31" ht="12.75">
      <c r="C33" s="117" t="s">
        <v>472</v>
      </c>
      <c r="D33" s="106">
        <f t="shared" si="7"/>
        <v>0</v>
      </c>
      <c r="E33" s="137">
        <f>+SUMIF($A$5:$A$22,$C$33,E5:E22)</f>
        <v>-59</v>
      </c>
      <c r="F33" s="62">
        <f t="shared" si="5"/>
        <v>-14.700000000000001</v>
      </c>
      <c r="G33" s="61">
        <f t="shared" si="6"/>
        <v>-59</v>
      </c>
      <c r="H33" s="76">
        <f>+SUMIF($A$5:$A$22,C33,H5:H22)</f>
        <v>-4.916666666666667</v>
      </c>
      <c r="I33" s="81">
        <f>+SUMIF($A$5:$A$22,$C$33,I5:I22)</f>
        <v>-4.9</v>
      </c>
      <c r="J33" s="80">
        <f>+SUMIF($A$5:$A$22,C33,$J$5:$J$22)</f>
        <v>-4.916666666666667</v>
      </c>
      <c r="K33" s="81">
        <f>+SUMIF($A$5:$A$22,$C$33,K5:K22)</f>
        <v>-4.9</v>
      </c>
      <c r="L33" s="80">
        <f>+SUMIF($A$5:$A$22,C33,$L$5:$L$22)</f>
        <v>-4.916666666666667</v>
      </c>
      <c r="M33" s="81">
        <f>+SUMIF($A$5:$A$22,$C$33,M5:M22)</f>
        <v>-4.9</v>
      </c>
      <c r="N33" s="80">
        <f>+SUMIF($A$5:$A$22,C33,$N$5:$N$22)</f>
        <v>-4.916666666666667</v>
      </c>
      <c r="O33" s="81">
        <f>+SUMIF($A$5:$A$22,$C$33,O5:O22)</f>
        <v>0</v>
      </c>
      <c r="P33" s="80">
        <f>+SUMIF($A$5:$A$22,C33,$P$5:$P$22)</f>
        <v>-4.916666666666667</v>
      </c>
      <c r="Q33" s="81">
        <f>+SUMIF($A$5:$A$22,$C$33,Q5:Q22)</f>
        <v>0</v>
      </c>
      <c r="R33" s="80">
        <f>+SUMIF($A$5:$A$22,C33,$R$5:$R$22)</f>
        <v>-4.916666666666667</v>
      </c>
      <c r="S33" s="81">
        <f>+SUMIF($A$5:$A$22,$C$33,S5:S22)</f>
        <v>0</v>
      </c>
      <c r="T33" s="80">
        <f>+SUMIF($A$5:$A$22,C33,$T$5:$T$22)</f>
        <v>-4.916666666666667</v>
      </c>
      <c r="U33" s="81">
        <f>+SUMIF($A$5:$A$22,$C$33,U5:U22)</f>
        <v>0</v>
      </c>
      <c r="V33" s="80">
        <f>+SUMIF($A$5:$A$22,C33,$V$5:$V$22)</f>
        <v>-4.916666666666667</v>
      </c>
      <c r="W33" s="81">
        <f>+SUMIF($A$5:$A$22,$C$33,W5:W22)</f>
        <v>0</v>
      </c>
      <c r="X33" s="80">
        <f>+SUMIF($A$5:$A$22,C33,$X$5:$X$22)</f>
        <v>-4.916666666666667</v>
      </c>
      <c r="Y33" s="81">
        <f>+SUMIF($A$5:$A$22,$C$33,Y5:Y22)</f>
        <v>0</v>
      </c>
      <c r="Z33" s="80">
        <f>+SUMIF($A$5:$A$22,C33,$Z$5:$Z$22)</f>
        <v>-4.916666666666667</v>
      </c>
      <c r="AA33" s="81">
        <f>+SUMIF($A$5:$A$22,$C$33,AA5:AA22)</f>
        <v>0</v>
      </c>
      <c r="AB33" s="80">
        <f>+SUMIF($A$5:$A$22,C33,$AB$5:$AB$22)</f>
        <v>-4.916666666666667</v>
      </c>
      <c r="AC33" s="81">
        <f>+SUMIF($A$5:$A$22,$C$33,AC5:AC22)</f>
        <v>0</v>
      </c>
      <c r="AD33" s="80">
        <f>+SUMIF($A$5:$A$22,C33,$AD$5:$AD$22)</f>
        <v>-4.916666666666667</v>
      </c>
      <c r="AE33" s="81">
        <f>+SUMIF($A$5:$A$22,$C$33,AE5:AE22)</f>
        <v>0</v>
      </c>
    </row>
    <row r="34" spans="3:31" ht="12.75">
      <c r="C34" s="117" t="s">
        <v>154</v>
      </c>
      <c r="D34" s="106">
        <f t="shared" si="7"/>
        <v>0</v>
      </c>
      <c r="E34" s="137">
        <f>+SUMIF($A$5:$A$22,$C$34,E5:E22)</f>
        <v>-1</v>
      </c>
      <c r="F34" s="62">
        <f t="shared" si="5"/>
        <v>-0.25</v>
      </c>
      <c r="G34" s="61">
        <f t="shared" si="6"/>
        <v>-1</v>
      </c>
      <c r="H34" s="76">
        <f>+SUMIF($A$5:$A$22,C34,H5:H22)</f>
        <v>-0.08333333333333333</v>
      </c>
      <c r="I34" s="81">
        <f>+SUMIF($A$5:$A$22,$C$34,I5:I22)</f>
        <v>-0.08333333333333333</v>
      </c>
      <c r="J34" s="80">
        <f>+SUMIF($A$5:$A$22,C34,$J$5:$J$22)</f>
        <v>-0.08333333333333333</v>
      </c>
      <c r="K34" s="81">
        <f>+SUMIF($A$5:$A$22,$C$34,K5:K22)</f>
        <v>-0.08333333333333333</v>
      </c>
      <c r="L34" s="80">
        <f>+SUMIF($A$5:$A$22,C34,$L$5:$L$22)</f>
        <v>-0.08333333333333333</v>
      </c>
      <c r="M34" s="81">
        <f>+SUMIF($A$5:$A$22,$C$34,M5:M22)</f>
        <v>-0.08333333333333333</v>
      </c>
      <c r="N34" s="80">
        <f>+SUMIF($A$5:$A$22,C34,$N$5:$N$22)</f>
        <v>-0.08333333333333333</v>
      </c>
      <c r="O34" s="81">
        <f>+SUMIF($A$5:$A$22,$C$34,O5:O22)</f>
        <v>0</v>
      </c>
      <c r="P34" s="80">
        <f>+SUMIF($A$5:$A$22,C34,$P$5:$P$22)</f>
        <v>-0.08333333333333333</v>
      </c>
      <c r="Q34" s="81">
        <f>+SUMIF($A$5:$A$22,$C$34,Q5:Q22)</f>
        <v>0</v>
      </c>
      <c r="R34" s="80">
        <f>+SUMIF($A$5:$A$22,C34,$R$5:$R$22)</f>
        <v>-0.08333333333333333</v>
      </c>
      <c r="S34" s="81">
        <f>+SUMIF($A$5:$A$22,$C$34,S5:S22)</f>
        <v>0</v>
      </c>
      <c r="T34" s="80">
        <f>+SUMIF($A$5:$A$22,C34,$T$5:$T$22)</f>
        <v>-0.08333333333333333</v>
      </c>
      <c r="U34" s="81">
        <f>+SUMIF($A$5:$A$22,$C$34,U5:U22)</f>
        <v>0</v>
      </c>
      <c r="V34" s="80">
        <f>+SUMIF($A$5:$A$22,C34,$V$5:$V$22)</f>
        <v>-0.08333333333333333</v>
      </c>
      <c r="W34" s="81">
        <f>+SUMIF($A$5:$A$22,$C$34,W5:W22)</f>
        <v>0</v>
      </c>
      <c r="X34" s="80">
        <f>+SUMIF($A$5:$A$22,C34,$X$5:$X$22)</f>
        <v>-0.08333333333333333</v>
      </c>
      <c r="Y34" s="81">
        <f>+SUMIF($A$5:$A$22,$C$34,Y5:Y22)</f>
        <v>0</v>
      </c>
      <c r="Z34" s="80">
        <f>+SUMIF($A$5:$A$22,C34,$Z$5:$Z$22)</f>
        <v>-0.08333333333333333</v>
      </c>
      <c r="AA34" s="81">
        <f>+SUMIF($A$5:$A$22,$C$34,AA5:AA22)</f>
        <v>0</v>
      </c>
      <c r="AB34" s="80">
        <f>+SUMIF($A$5:$A$22,C34,$AB$5:$AB$22)</f>
        <v>-0.08333333333333333</v>
      </c>
      <c r="AC34" s="81">
        <f>+SUMIF($A$5:$A$22,$C$34,AC5:AC22)</f>
        <v>0</v>
      </c>
      <c r="AD34" s="80">
        <f>+SUMIF($A$5:$A$22,C34,$AD$5:$AD$22)</f>
        <v>-0.08333333333333333</v>
      </c>
      <c r="AE34" s="81">
        <f>+SUMIF($A$5:$A$22,$C$34,AE5:AE22)</f>
        <v>0</v>
      </c>
    </row>
    <row r="35" spans="4:31" ht="12.75">
      <c r="D35" s="106">
        <f>+E35-F35</f>
        <v>0</v>
      </c>
      <c r="E35" s="81"/>
      <c r="F35" s="80"/>
      <c r="G35" s="79"/>
      <c r="H35" s="76"/>
      <c r="I35" s="81"/>
      <c r="J35" s="80"/>
      <c r="K35" s="81"/>
      <c r="L35" s="80"/>
      <c r="M35" s="81"/>
      <c r="N35" s="80"/>
      <c r="O35" s="81"/>
      <c r="P35" s="80"/>
      <c r="Q35" s="81"/>
      <c r="R35" s="80"/>
      <c r="S35" s="81"/>
      <c r="T35" s="80"/>
      <c r="U35" s="81"/>
      <c r="V35" s="80"/>
      <c r="W35" s="81"/>
      <c r="X35" s="80"/>
      <c r="Y35" s="81"/>
      <c r="Z35" s="80"/>
      <c r="AA35" s="81"/>
      <c r="AB35" s="80"/>
      <c r="AC35" s="81"/>
      <c r="AD35" s="80"/>
      <c r="AE35" s="81"/>
    </row>
    <row r="36" spans="1:31" s="75" customFormat="1" ht="18">
      <c r="A36" s="71"/>
      <c r="B36" s="50" t="s">
        <v>248</v>
      </c>
      <c r="C36" s="124"/>
      <c r="D36" s="107">
        <f>+E36-G36</f>
        <v>0</v>
      </c>
      <c r="E36" s="74">
        <f>+SUM(E27:E34)</f>
        <v>-761.64</v>
      </c>
      <c r="F36" s="73">
        <f>+SUM(F27:F34)</f>
        <v>-79.95</v>
      </c>
      <c r="G36" s="72">
        <f>+SUM(G27:G34)</f>
        <v>-761.64</v>
      </c>
      <c r="H36" s="130">
        <f aca="true" t="shared" si="10" ref="H36:AE36">+SUM(H27:H34)</f>
        <v>-119.39366666666668</v>
      </c>
      <c r="I36" s="74">
        <f t="shared" si="10"/>
        <v>-24.23666666666666</v>
      </c>
      <c r="J36" s="73">
        <f t="shared" si="10"/>
        <v>-120.08666666666666</v>
      </c>
      <c r="K36" s="74">
        <f t="shared" si="10"/>
        <v>-32.336666666666666</v>
      </c>
      <c r="L36" s="73">
        <f t="shared" si="10"/>
        <v>-46.758166666666675</v>
      </c>
      <c r="M36" s="74">
        <f t="shared" si="10"/>
        <v>-23.37666666666666</v>
      </c>
      <c r="N36" s="73">
        <f t="shared" si="10"/>
        <v>-51.86716666666667</v>
      </c>
      <c r="O36" s="74">
        <f t="shared" si="10"/>
        <v>0</v>
      </c>
      <c r="P36" s="73">
        <f t="shared" si="10"/>
        <v>-50.95966666666667</v>
      </c>
      <c r="Q36" s="74">
        <f t="shared" si="10"/>
        <v>0</v>
      </c>
      <c r="R36" s="73">
        <f t="shared" si="10"/>
        <v>-51.652166666666666</v>
      </c>
      <c r="S36" s="74">
        <f t="shared" si="10"/>
        <v>0</v>
      </c>
      <c r="T36" s="73">
        <f t="shared" si="10"/>
        <v>-49.353666666666676</v>
      </c>
      <c r="U36" s="74">
        <f t="shared" si="10"/>
        <v>0</v>
      </c>
      <c r="V36" s="73">
        <f t="shared" si="10"/>
        <v>-50.06316666666667</v>
      </c>
      <c r="W36" s="74">
        <f t="shared" si="10"/>
        <v>0</v>
      </c>
      <c r="X36" s="73">
        <f t="shared" si="10"/>
        <v>-48.11616666666667</v>
      </c>
      <c r="Y36" s="74">
        <f t="shared" si="10"/>
        <v>0</v>
      </c>
      <c r="Z36" s="73">
        <f t="shared" si="10"/>
        <v>-50.14566666666667</v>
      </c>
      <c r="AA36" s="74">
        <f t="shared" si="10"/>
        <v>0</v>
      </c>
      <c r="AB36" s="73">
        <f t="shared" si="10"/>
        <v>-49.997166666666665</v>
      </c>
      <c r="AC36" s="74">
        <f t="shared" si="10"/>
        <v>0</v>
      </c>
      <c r="AD36" s="73">
        <f t="shared" si="10"/>
        <v>-53.36316666666667</v>
      </c>
      <c r="AE36" s="74">
        <f t="shared" si="10"/>
        <v>0</v>
      </c>
    </row>
  </sheetData>
  <autoFilter ref="A3:AF3"/>
  <mergeCells count="13">
    <mergeCell ref="B1:E1"/>
    <mergeCell ref="H2:I2"/>
    <mergeCell ref="V2:W2"/>
    <mergeCell ref="T2:U2"/>
    <mergeCell ref="R2:S2"/>
    <mergeCell ref="P2:Q2"/>
    <mergeCell ref="N2:O2"/>
    <mergeCell ref="L2:M2"/>
    <mergeCell ref="J2:K2"/>
    <mergeCell ref="AD2:AE2"/>
    <mergeCell ref="AB2:AC2"/>
    <mergeCell ref="Z2:AA2"/>
    <mergeCell ref="X2:Y2"/>
  </mergeCells>
  <conditionalFormatting sqref="J5:J22 L5:L22 N5:N22 P5:P22 R5:R22 T5:T22 V5:V22 X5:X22 Z5:Z22 AB5:AB22 AD5:AD22 E5:H22 F27:G34">
    <cfRule type="cellIs" priority="1" dxfId="0" operator="equal" stopIfTrue="1">
      <formula>0</formula>
    </cfRule>
  </conditionalFormatting>
  <conditionalFormatting sqref="D5:D22 D27:D34 D24 D36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tabSelected="1" zoomScale="75" zoomScaleNormal="75" workbookViewId="0" topLeftCell="A1">
      <pane xSplit="5" ySplit="4" topLeftCell="F86" activePane="bottomRight" state="frozen"/>
      <selection pane="topLeft" activeCell="F64" sqref="F64"/>
      <selection pane="topRight" activeCell="F64" sqref="F64"/>
      <selection pane="bottomLeft" activeCell="F64" sqref="F64"/>
      <selection pane="bottomRight" activeCell="F64" sqref="F64"/>
    </sheetView>
  </sheetViews>
  <sheetFormatPr defaultColWidth="9.140625" defaultRowHeight="12.75"/>
  <cols>
    <col min="1" max="1" width="29.8515625" style="51" bestFit="1" customWidth="1"/>
    <col min="2" max="2" width="11.421875" style="53" hidden="1" customWidth="1"/>
    <col min="3" max="3" width="35.00390625" style="53" customWidth="1"/>
    <col min="4" max="4" width="8.7109375" style="52" customWidth="1"/>
    <col min="5" max="5" width="5.7109375" style="82" bestFit="1" customWidth="1"/>
    <col min="6" max="6" width="14.00390625" style="133" customWidth="1"/>
    <col min="7" max="8" width="13.28125" style="97" customWidth="1"/>
    <col min="9" max="9" width="9.28125" style="51" hidden="1" customWidth="1"/>
    <col min="10" max="10" width="7.8515625" style="51" hidden="1" customWidth="1"/>
    <col min="11" max="11" width="9.28125" style="51" hidden="1" customWidth="1"/>
    <col min="12" max="12" width="7.57421875" style="51" hidden="1" customWidth="1"/>
    <col min="13" max="13" width="9.421875" style="51" hidden="1" customWidth="1"/>
    <col min="14" max="14" width="7.7109375" style="51" hidden="1" customWidth="1"/>
    <col min="15" max="15" width="9.421875" style="51" hidden="1" customWidth="1"/>
    <col min="16" max="16" width="7.7109375" style="51" hidden="1" customWidth="1"/>
    <col min="17" max="17" width="9.28125" style="51" hidden="1" customWidth="1"/>
    <col min="18" max="18" width="7.8515625" style="51" hidden="1" customWidth="1"/>
    <col min="19" max="19" width="9.00390625" style="51" hidden="1" customWidth="1"/>
    <col min="20" max="20" width="8.57421875" style="51" hidden="1" customWidth="1"/>
    <col min="21" max="21" width="9.28125" style="51" hidden="1" customWidth="1"/>
    <col min="22" max="22" width="7.57421875" style="51" hidden="1" customWidth="1"/>
    <col min="23" max="23" width="8.8515625" style="51" hidden="1" customWidth="1"/>
    <col min="24" max="24" width="7.8515625" style="51" hidden="1" customWidth="1"/>
    <col min="25" max="25" width="9.28125" style="51" hidden="1" customWidth="1"/>
    <col min="26" max="26" width="8.28125" style="51" hidden="1" customWidth="1"/>
    <col min="27" max="27" width="9.57421875" style="51" hidden="1" customWidth="1"/>
    <col min="28" max="28" width="8.28125" style="51" hidden="1" customWidth="1"/>
    <col min="29" max="29" width="9.421875" style="51" hidden="1" customWidth="1"/>
    <col min="30" max="30" width="7.8515625" style="51" hidden="1" customWidth="1"/>
    <col min="31" max="31" width="9.57421875" style="51" hidden="1" customWidth="1"/>
    <col min="32" max="32" width="8.00390625" style="51" hidden="1" customWidth="1"/>
    <col min="33" max="16384" width="9.140625" style="51" customWidth="1"/>
  </cols>
  <sheetData>
    <row r="1" spans="1:8" s="48" customFormat="1" ht="20.25">
      <c r="A1" s="47"/>
      <c r="B1" s="156" t="s">
        <v>482</v>
      </c>
      <c r="C1" s="156"/>
      <c r="D1" s="156"/>
      <c r="E1" s="156"/>
      <c r="F1" s="156"/>
      <c r="G1" s="8"/>
      <c r="H1" s="8"/>
    </row>
    <row r="2" spans="1:32" s="10" customFormat="1" ht="25.5">
      <c r="A2" s="48"/>
      <c r="B2" s="8"/>
      <c r="C2" s="8"/>
      <c r="D2" s="92" t="s">
        <v>486</v>
      </c>
      <c r="E2" s="17" t="s">
        <v>485</v>
      </c>
      <c r="F2" s="17" t="s">
        <v>249</v>
      </c>
      <c r="G2" s="96" t="s">
        <v>249</v>
      </c>
      <c r="H2" s="96" t="s">
        <v>249</v>
      </c>
      <c r="I2" s="158">
        <v>40634</v>
      </c>
      <c r="J2" s="159"/>
      <c r="K2" s="158">
        <v>40664</v>
      </c>
      <c r="L2" s="159"/>
      <c r="M2" s="158">
        <v>40695</v>
      </c>
      <c r="N2" s="159"/>
      <c r="O2" s="158">
        <v>40725</v>
      </c>
      <c r="P2" s="159"/>
      <c r="Q2" s="158">
        <v>40756</v>
      </c>
      <c r="R2" s="159"/>
      <c r="S2" s="158">
        <v>40787</v>
      </c>
      <c r="T2" s="159"/>
      <c r="U2" s="158">
        <v>40817</v>
      </c>
      <c r="V2" s="159"/>
      <c r="W2" s="158">
        <v>40848</v>
      </c>
      <c r="X2" s="159"/>
      <c r="Y2" s="158">
        <v>40878</v>
      </c>
      <c r="Z2" s="159"/>
      <c r="AA2" s="158">
        <v>40909</v>
      </c>
      <c r="AB2" s="159"/>
      <c r="AC2" s="158">
        <v>40940</v>
      </c>
      <c r="AD2" s="159"/>
      <c r="AE2" s="158">
        <v>40969</v>
      </c>
      <c r="AF2" s="159"/>
    </row>
    <row r="3" spans="1:32" s="11" customFormat="1" ht="25.5">
      <c r="A3" s="100" t="s">
        <v>473</v>
      </c>
      <c r="B3" s="99" t="s">
        <v>474</v>
      </c>
      <c r="C3" s="99" t="s">
        <v>475</v>
      </c>
      <c r="D3" s="101"/>
      <c r="E3" s="108"/>
      <c r="F3" s="132" t="s">
        <v>490</v>
      </c>
      <c r="G3" s="102" t="s">
        <v>491</v>
      </c>
      <c r="H3" s="125" t="s">
        <v>481</v>
      </c>
      <c r="I3" s="102" t="s">
        <v>467</v>
      </c>
      <c r="J3" s="103" t="s">
        <v>468</v>
      </c>
      <c r="K3" s="102" t="s">
        <v>467</v>
      </c>
      <c r="L3" s="103" t="s">
        <v>468</v>
      </c>
      <c r="M3" s="102" t="s">
        <v>467</v>
      </c>
      <c r="N3" s="103" t="s">
        <v>468</v>
      </c>
      <c r="O3" s="102" t="s">
        <v>467</v>
      </c>
      <c r="P3" s="103" t="s">
        <v>468</v>
      </c>
      <c r="Q3" s="102" t="s">
        <v>467</v>
      </c>
      <c r="R3" s="103" t="s">
        <v>468</v>
      </c>
      <c r="S3" s="102" t="s">
        <v>467</v>
      </c>
      <c r="T3" s="103" t="s">
        <v>468</v>
      </c>
      <c r="U3" s="102" t="s">
        <v>467</v>
      </c>
      <c r="V3" s="103" t="s">
        <v>468</v>
      </c>
      <c r="W3" s="102" t="s">
        <v>467</v>
      </c>
      <c r="X3" s="103" t="s">
        <v>468</v>
      </c>
      <c r="Y3" s="102" t="s">
        <v>467</v>
      </c>
      <c r="Z3" s="103" t="s">
        <v>468</v>
      </c>
      <c r="AA3" s="102" t="s">
        <v>467</v>
      </c>
      <c r="AB3" s="103" t="s">
        <v>468</v>
      </c>
      <c r="AC3" s="102" t="s">
        <v>467</v>
      </c>
      <c r="AD3" s="103" t="s">
        <v>468</v>
      </c>
      <c r="AE3" s="102" t="s">
        <v>467</v>
      </c>
      <c r="AF3" s="103" t="s">
        <v>468</v>
      </c>
    </row>
    <row r="4" spans="4:32" s="10" customFormat="1" ht="12.75">
      <c r="D4" s="94"/>
      <c r="E4" s="84"/>
      <c r="F4" s="20" t="s">
        <v>250</v>
      </c>
      <c r="G4" s="20" t="s">
        <v>250</v>
      </c>
      <c r="H4" s="20" t="s">
        <v>250</v>
      </c>
      <c r="I4" s="21" t="s">
        <v>250</v>
      </c>
      <c r="J4" s="22" t="s">
        <v>250</v>
      </c>
      <c r="K4" s="21" t="s">
        <v>250</v>
      </c>
      <c r="L4" s="22" t="s">
        <v>250</v>
      </c>
      <c r="M4" s="21" t="s">
        <v>250</v>
      </c>
      <c r="N4" s="22" t="s">
        <v>250</v>
      </c>
      <c r="O4" s="21" t="s">
        <v>250</v>
      </c>
      <c r="P4" s="22" t="s">
        <v>250</v>
      </c>
      <c r="Q4" s="21" t="s">
        <v>250</v>
      </c>
      <c r="R4" s="22" t="s">
        <v>250</v>
      </c>
      <c r="S4" s="21" t="s">
        <v>250</v>
      </c>
      <c r="T4" s="22" t="s">
        <v>250</v>
      </c>
      <c r="U4" s="21" t="s">
        <v>250</v>
      </c>
      <c r="V4" s="22" t="s">
        <v>250</v>
      </c>
      <c r="W4" s="21" t="s">
        <v>250</v>
      </c>
      <c r="X4" s="22" t="s">
        <v>250</v>
      </c>
      <c r="Y4" s="21" t="s">
        <v>250</v>
      </c>
      <c r="Z4" s="22" t="s">
        <v>250</v>
      </c>
      <c r="AA4" s="21" t="s">
        <v>250</v>
      </c>
      <c r="AB4" s="22" t="s">
        <v>250</v>
      </c>
      <c r="AC4" s="21" t="s">
        <v>250</v>
      </c>
      <c r="AD4" s="22" t="s">
        <v>250</v>
      </c>
      <c r="AE4" s="21" t="s">
        <v>250</v>
      </c>
      <c r="AF4" s="22" t="s">
        <v>250</v>
      </c>
    </row>
    <row r="5" spans="1:32" s="10" customFormat="1" ht="12.75">
      <c r="A5" s="9" t="s">
        <v>251</v>
      </c>
      <c r="B5" s="23" t="s">
        <v>282</v>
      </c>
      <c r="C5" s="23" t="s">
        <v>283</v>
      </c>
      <c r="D5" s="93" t="s">
        <v>487</v>
      </c>
      <c r="E5" s="106">
        <f>+F5-H5</f>
        <v>0</v>
      </c>
      <c r="F5" s="138">
        <v>-12</v>
      </c>
      <c r="G5" s="139">
        <f>+J5+L5+N5+P5+R5+T5+V5+X5+Z5+AB5+AD5+AF5</f>
        <v>0</v>
      </c>
      <c r="H5" s="141">
        <f>+F5</f>
        <v>-12</v>
      </c>
      <c r="I5" s="24"/>
      <c r="J5" s="25"/>
      <c r="K5" s="24">
        <v>0</v>
      </c>
      <c r="L5" s="25"/>
      <c r="M5" s="24">
        <v>0</v>
      </c>
      <c r="N5" s="25"/>
      <c r="O5" s="24">
        <v>0</v>
      </c>
      <c r="P5" s="25"/>
      <c r="Q5" s="24">
        <v>0</v>
      </c>
      <c r="R5" s="25"/>
      <c r="S5" s="24">
        <v>0</v>
      </c>
      <c r="T5" s="25"/>
      <c r="U5" s="24">
        <v>0</v>
      </c>
      <c r="V5" s="25"/>
      <c r="W5" s="24">
        <v>0</v>
      </c>
      <c r="X5" s="25"/>
      <c r="Y5" s="24">
        <v>0</v>
      </c>
      <c r="Z5" s="25"/>
      <c r="AA5" s="24">
        <v>-4</v>
      </c>
      <c r="AB5" s="25"/>
      <c r="AC5" s="24">
        <v>-4</v>
      </c>
      <c r="AD5" s="25"/>
      <c r="AE5" s="24">
        <v>-4</v>
      </c>
      <c r="AF5" s="25"/>
    </row>
    <row r="6" spans="1:32" s="10" customFormat="1" ht="25.5">
      <c r="A6" s="9" t="s">
        <v>251</v>
      </c>
      <c r="B6" s="23" t="s">
        <v>284</v>
      </c>
      <c r="C6" s="23" t="s">
        <v>285</v>
      </c>
      <c r="D6" s="93"/>
      <c r="E6" s="106">
        <f aca="true" t="shared" si="0" ref="E6:E69">+F6-H6</f>
        <v>0</v>
      </c>
      <c r="F6" s="138">
        <v>-19</v>
      </c>
      <c r="G6" s="139">
        <f aca="true" t="shared" si="1" ref="G6:G69">+J6+L6+N6+P6+R6+T6+V6+X6+Z6+AB6+AD6+AF6</f>
        <v>-4.783333333333333</v>
      </c>
      <c r="H6" s="141">
        <f>+F6</f>
        <v>-19</v>
      </c>
      <c r="I6" s="24">
        <f>+$F$6/12</f>
        <v>-1.5833333333333333</v>
      </c>
      <c r="J6" s="27">
        <v>-1.6</v>
      </c>
      <c r="K6" s="24">
        <f>+$F$6/12</f>
        <v>-1.5833333333333333</v>
      </c>
      <c r="L6" s="27">
        <v>-1.6</v>
      </c>
      <c r="M6" s="24">
        <f>+$F$6/12</f>
        <v>-1.5833333333333333</v>
      </c>
      <c r="N6" s="27">
        <f>+M6</f>
        <v>-1.5833333333333333</v>
      </c>
      <c r="O6" s="24">
        <f>+$F$6/12</f>
        <v>-1.5833333333333333</v>
      </c>
      <c r="P6" s="25"/>
      <c r="Q6" s="24">
        <f>+$F$6/12</f>
        <v>-1.5833333333333333</v>
      </c>
      <c r="R6" s="25"/>
      <c r="S6" s="24">
        <f>+$F$6/12</f>
        <v>-1.5833333333333333</v>
      </c>
      <c r="T6" s="25"/>
      <c r="U6" s="24">
        <f>+$F$6/12</f>
        <v>-1.5833333333333333</v>
      </c>
      <c r="V6" s="25"/>
      <c r="W6" s="24">
        <f>+$F$6/12</f>
        <v>-1.5833333333333333</v>
      </c>
      <c r="X6" s="25"/>
      <c r="Y6" s="24">
        <f>+$F$6/12</f>
        <v>-1.5833333333333333</v>
      </c>
      <c r="Z6" s="25"/>
      <c r="AA6" s="24">
        <f>+$F$6/12</f>
        <v>-1.5833333333333333</v>
      </c>
      <c r="AB6" s="25"/>
      <c r="AC6" s="24">
        <f>+$F$6/12</f>
        <v>-1.5833333333333333</v>
      </c>
      <c r="AD6" s="25"/>
      <c r="AE6" s="24">
        <f>+$F$6/12</f>
        <v>-1.5833333333333333</v>
      </c>
      <c r="AF6" s="25"/>
    </row>
    <row r="7" spans="1:32" s="10" customFormat="1" ht="25.5">
      <c r="A7" s="9" t="s">
        <v>251</v>
      </c>
      <c r="B7" s="23" t="s">
        <v>286</v>
      </c>
      <c r="C7" s="23" t="s">
        <v>287</v>
      </c>
      <c r="D7" s="93" t="s">
        <v>487</v>
      </c>
      <c r="E7" s="106">
        <f t="shared" si="0"/>
        <v>-25</v>
      </c>
      <c r="F7" s="138">
        <v>-40</v>
      </c>
      <c r="G7" s="139">
        <f t="shared" si="1"/>
        <v>-10</v>
      </c>
      <c r="H7" s="141">
        <f>+F7+25</f>
        <v>-15</v>
      </c>
      <c r="I7" s="24">
        <f>+$F$7/12</f>
        <v>-3.3333333333333335</v>
      </c>
      <c r="J7" s="27">
        <f>+I7</f>
        <v>-3.3333333333333335</v>
      </c>
      <c r="K7" s="24">
        <f>+$F$7/12</f>
        <v>-3.3333333333333335</v>
      </c>
      <c r="L7" s="27">
        <f>+K7</f>
        <v>-3.3333333333333335</v>
      </c>
      <c r="M7" s="24">
        <f>+$F$7/12</f>
        <v>-3.3333333333333335</v>
      </c>
      <c r="N7" s="27">
        <f aca="true" t="shared" si="2" ref="N7:N70">+M7</f>
        <v>-3.3333333333333335</v>
      </c>
      <c r="O7" s="24">
        <f>+$F$7/12</f>
        <v>-3.3333333333333335</v>
      </c>
      <c r="P7" s="27"/>
      <c r="Q7" s="24">
        <f>+$F$7/12</f>
        <v>-3.3333333333333335</v>
      </c>
      <c r="R7" s="27"/>
      <c r="S7" s="24">
        <f>+$F$7/12</f>
        <v>-3.3333333333333335</v>
      </c>
      <c r="T7" s="27"/>
      <c r="U7" s="24">
        <f>+$F$7/12</f>
        <v>-3.3333333333333335</v>
      </c>
      <c r="V7" s="27"/>
      <c r="W7" s="24">
        <f>+$F$7/12</f>
        <v>-3.3333333333333335</v>
      </c>
      <c r="X7" s="27"/>
      <c r="Y7" s="24">
        <f>+$F$7/12</f>
        <v>-3.3333333333333335</v>
      </c>
      <c r="Z7" s="27"/>
      <c r="AA7" s="24">
        <f>+$F$7/12</f>
        <v>-3.3333333333333335</v>
      </c>
      <c r="AB7" s="27"/>
      <c r="AC7" s="24">
        <f>+$F$7/12</f>
        <v>-3.3333333333333335</v>
      </c>
      <c r="AD7" s="27"/>
      <c r="AE7" s="24">
        <f>+$F$7/12</f>
        <v>-3.3333333333333335</v>
      </c>
      <c r="AF7" s="27"/>
    </row>
    <row r="8" spans="1:32" s="10" customFormat="1" ht="25.5">
      <c r="A8" s="9" t="s">
        <v>251</v>
      </c>
      <c r="B8" s="23" t="s">
        <v>288</v>
      </c>
      <c r="C8" s="23" t="s">
        <v>289</v>
      </c>
      <c r="D8" s="93" t="s">
        <v>487</v>
      </c>
      <c r="E8" s="106">
        <f t="shared" si="0"/>
        <v>0</v>
      </c>
      <c r="F8" s="138">
        <v>-52</v>
      </c>
      <c r="G8" s="139">
        <f t="shared" si="1"/>
        <v>0</v>
      </c>
      <c r="H8" s="141">
        <f aca="true" t="shared" si="3" ref="H8:H70">+F8</f>
        <v>-52</v>
      </c>
      <c r="I8" s="24"/>
      <c r="J8" s="27"/>
      <c r="K8" s="24"/>
      <c r="L8" s="27"/>
      <c r="M8" s="24"/>
      <c r="N8" s="27"/>
      <c r="O8" s="24">
        <f>+$F$8/9</f>
        <v>-5.777777777777778</v>
      </c>
      <c r="P8" s="25"/>
      <c r="Q8" s="24">
        <f>+$F$8/9</f>
        <v>-5.777777777777778</v>
      </c>
      <c r="R8" s="25"/>
      <c r="S8" s="24">
        <f>+$F$8/9</f>
        <v>-5.777777777777778</v>
      </c>
      <c r="T8" s="25"/>
      <c r="U8" s="24">
        <f>+$F$8/9</f>
        <v>-5.777777777777778</v>
      </c>
      <c r="V8" s="25"/>
      <c r="W8" s="24">
        <f>+$F$8/9</f>
        <v>-5.777777777777778</v>
      </c>
      <c r="X8" s="25"/>
      <c r="Y8" s="24">
        <f>+$F$8/9</f>
        <v>-5.777777777777778</v>
      </c>
      <c r="Z8" s="25"/>
      <c r="AA8" s="24">
        <f>+$F$8/9</f>
        <v>-5.777777777777778</v>
      </c>
      <c r="AB8" s="25"/>
      <c r="AC8" s="24">
        <f>+$F$8/9</f>
        <v>-5.777777777777778</v>
      </c>
      <c r="AD8" s="25"/>
      <c r="AE8" s="24">
        <f>+$F$8/9</f>
        <v>-5.777777777777778</v>
      </c>
      <c r="AF8" s="25"/>
    </row>
    <row r="9" spans="1:32" s="10" customFormat="1" ht="25.5">
      <c r="A9" s="9" t="s">
        <v>489</v>
      </c>
      <c r="B9" s="23" t="s">
        <v>306</v>
      </c>
      <c r="C9" s="23" t="s">
        <v>307</v>
      </c>
      <c r="D9" s="93" t="s">
        <v>487</v>
      </c>
      <c r="E9" s="106">
        <f t="shared" si="0"/>
        <v>0</v>
      </c>
      <c r="F9" s="138">
        <v>-90.673</v>
      </c>
      <c r="G9" s="139">
        <f t="shared" si="1"/>
        <v>0</v>
      </c>
      <c r="H9" s="141">
        <f t="shared" si="3"/>
        <v>-90.673</v>
      </c>
      <c r="I9" s="24"/>
      <c r="J9" s="27"/>
      <c r="K9" s="24"/>
      <c r="L9" s="27"/>
      <c r="M9" s="24"/>
      <c r="N9" s="27"/>
      <c r="O9" s="24">
        <f>+$F$9/9</f>
        <v>-10.074777777777777</v>
      </c>
      <c r="P9" s="27"/>
      <c r="Q9" s="24">
        <f>+$F$9/9</f>
        <v>-10.074777777777777</v>
      </c>
      <c r="R9" s="27"/>
      <c r="S9" s="24">
        <f>+$F$9/9</f>
        <v>-10.074777777777777</v>
      </c>
      <c r="T9" s="27"/>
      <c r="U9" s="24">
        <f>+$F$9/9</f>
        <v>-10.074777777777777</v>
      </c>
      <c r="V9" s="27"/>
      <c r="W9" s="24">
        <f>+$F$9/9</f>
        <v>-10.074777777777777</v>
      </c>
      <c r="X9" s="27"/>
      <c r="Y9" s="24">
        <f>+$F$9/9</f>
        <v>-10.074777777777777</v>
      </c>
      <c r="Z9" s="27"/>
      <c r="AA9" s="24">
        <f>+$F$9/9</f>
        <v>-10.074777777777777</v>
      </c>
      <c r="AB9" s="27"/>
      <c r="AC9" s="24">
        <f>+$F$9/9</f>
        <v>-10.074777777777777</v>
      </c>
      <c r="AD9" s="27"/>
      <c r="AE9" s="24">
        <f>+$F$9/9</f>
        <v>-10.074777777777777</v>
      </c>
      <c r="AF9" s="27"/>
    </row>
    <row r="10" spans="1:32" s="10" customFormat="1" ht="25.5">
      <c r="A10" s="9" t="s">
        <v>489</v>
      </c>
      <c r="B10" s="23" t="s">
        <v>308</v>
      </c>
      <c r="C10" s="23" t="s">
        <v>309</v>
      </c>
      <c r="D10" s="93"/>
      <c r="E10" s="106">
        <f t="shared" si="0"/>
        <v>0</v>
      </c>
      <c r="F10" s="138">
        <v>-6.893</v>
      </c>
      <c r="G10" s="139">
        <f t="shared" si="1"/>
        <v>-5.448833333333334</v>
      </c>
      <c r="H10" s="141">
        <f t="shared" si="3"/>
        <v>-6.893</v>
      </c>
      <c r="I10" s="24">
        <f>+$F$10/12</f>
        <v>-0.5744166666666667</v>
      </c>
      <c r="J10" s="27">
        <f>I10</f>
        <v>-0.5744166666666667</v>
      </c>
      <c r="K10" s="24">
        <f>+$F$10/12</f>
        <v>-0.5744166666666667</v>
      </c>
      <c r="L10" s="27">
        <v>-4.3</v>
      </c>
      <c r="M10" s="24">
        <f>+$F$10/12</f>
        <v>-0.5744166666666667</v>
      </c>
      <c r="N10" s="27">
        <f t="shared" si="2"/>
        <v>-0.5744166666666667</v>
      </c>
      <c r="O10" s="24">
        <f>+$F$10/12</f>
        <v>-0.5744166666666667</v>
      </c>
      <c r="P10" s="27"/>
      <c r="Q10" s="24">
        <f>+$F$10/12</f>
        <v>-0.5744166666666667</v>
      </c>
      <c r="R10" s="27"/>
      <c r="S10" s="24">
        <f>+$F$10/12</f>
        <v>-0.5744166666666667</v>
      </c>
      <c r="T10" s="27"/>
      <c r="U10" s="24">
        <f>+$F$10/12</f>
        <v>-0.5744166666666667</v>
      </c>
      <c r="V10" s="27"/>
      <c r="W10" s="24">
        <f>+$F$10/12</f>
        <v>-0.5744166666666667</v>
      </c>
      <c r="X10" s="27"/>
      <c r="Y10" s="24">
        <f>+$F$10/12</f>
        <v>-0.5744166666666667</v>
      </c>
      <c r="Z10" s="27"/>
      <c r="AA10" s="24">
        <f>+$F$10/12</f>
        <v>-0.5744166666666667</v>
      </c>
      <c r="AB10" s="27"/>
      <c r="AC10" s="24">
        <f>+$F$10/12</f>
        <v>-0.5744166666666667</v>
      </c>
      <c r="AD10" s="27"/>
      <c r="AE10" s="24">
        <f>+$F$10/12</f>
        <v>-0.5744166666666667</v>
      </c>
      <c r="AF10" s="27"/>
    </row>
    <row r="11" spans="1:32" s="10" customFormat="1" ht="25.5">
      <c r="A11" s="9" t="s">
        <v>489</v>
      </c>
      <c r="B11" s="23" t="s">
        <v>310</v>
      </c>
      <c r="C11" s="23" t="s">
        <v>311</v>
      </c>
      <c r="D11" s="93"/>
      <c r="E11" s="106">
        <f t="shared" si="0"/>
        <v>0</v>
      </c>
      <c r="F11" s="138">
        <v>-3</v>
      </c>
      <c r="G11" s="139">
        <f t="shared" si="1"/>
        <v>-4.8</v>
      </c>
      <c r="H11" s="141">
        <f t="shared" si="3"/>
        <v>-3</v>
      </c>
      <c r="I11" s="24">
        <f>+$F$11/12</f>
        <v>-0.25</v>
      </c>
      <c r="J11" s="27">
        <f>I11</f>
        <v>-0.25</v>
      </c>
      <c r="K11" s="24">
        <f>+$F$11/12</f>
        <v>-0.25</v>
      </c>
      <c r="L11" s="27">
        <v>-4.3</v>
      </c>
      <c r="M11" s="24">
        <f>+$F$11/12</f>
        <v>-0.25</v>
      </c>
      <c r="N11" s="27">
        <f t="shared" si="2"/>
        <v>-0.25</v>
      </c>
      <c r="O11" s="24">
        <f>+$F$11/12</f>
        <v>-0.25</v>
      </c>
      <c r="P11" s="27"/>
      <c r="Q11" s="24">
        <f>+$F$11/12</f>
        <v>-0.25</v>
      </c>
      <c r="R11" s="27"/>
      <c r="S11" s="24">
        <f>+$F$11/12</f>
        <v>-0.25</v>
      </c>
      <c r="T11" s="27"/>
      <c r="U11" s="24">
        <f>+$F$11/12</f>
        <v>-0.25</v>
      </c>
      <c r="V11" s="27"/>
      <c r="W11" s="24">
        <f>+$F$11/12</f>
        <v>-0.25</v>
      </c>
      <c r="X11" s="27"/>
      <c r="Y11" s="24">
        <f>+$F$11/12</f>
        <v>-0.25</v>
      </c>
      <c r="Z11" s="27"/>
      <c r="AA11" s="24">
        <f>+$F$11/12</f>
        <v>-0.25</v>
      </c>
      <c r="AB11" s="27"/>
      <c r="AC11" s="24">
        <f>+$F$11/12</f>
        <v>-0.25</v>
      </c>
      <c r="AD11" s="27"/>
      <c r="AE11" s="24">
        <f>+$F$11/12</f>
        <v>-0.25</v>
      </c>
      <c r="AF11" s="27"/>
    </row>
    <row r="12" spans="1:32" s="10" customFormat="1" ht="12.75">
      <c r="A12" s="9" t="s">
        <v>489</v>
      </c>
      <c r="B12" s="23" t="s">
        <v>313</v>
      </c>
      <c r="C12" s="23" t="s">
        <v>314</v>
      </c>
      <c r="D12" s="93"/>
      <c r="E12" s="106">
        <f t="shared" si="0"/>
        <v>0</v>
      </c>
      <c r="F12" s="138">
        <v>-1</v>
      </c>
      <c r="G12" s="139">
        <f t="shared" si="1"/>
        <v>-0.25</v>
      </c>
      <c r="H12" s="141">
        <f t="shared" si="3"/>
        <v>-1</v>
      </c>
      <c r="I12" s="24">
        <f>+$F$12/12</f>
        <v>-0.08333333333333333</v>
      </c>
      <c r="J12" s="27">
        <f>I12</f>
        <v>-0.08333333333333333</v>
      </c>
      <c r="K12" s="24">
        <f>+$F$12/12</f>
        <v>-0.08333333333333333</v>
      </c>
      <c r="L12" s="27">
        <f>K12</f>
        <v>-0.08333333333333333</v>
      </c>
      <c r="M12" s="24">
        <f>+$F$12/12</f>
        <v>-0.08333333333333333</v>
      </c>
      <c r="N12" s="27">
        <f t="shared" si="2"/>
        <v>-0.08333333333333333</v>
      </c>
      <c r="O12" s="24">
        <f>+$F$12/12</f>
        <v>-0.08333333333333333</v>
      </c>
      <c r="P12" s="27"/>
      <c r="Q12" s="24">
        <f>+$F$12/12</f>
        <v>-0.08333333333333333</v>
      </c>
      <c r="R12" s="27"/>
      <c r="S12" s="24">
        <f>+$F$12/12</f>
        <v>-0.08333333333333333</v>
      </c>
      <c r="T12" s="27"/>
      <c r="U12" s="24">
        <f>+$F$12/12</f>
        <v>-0.08333333333333333</v>
      </c>
      <c r="V12" s="27"/>
      <c r="W12" s="24">
        <f>+$F$12/12</f>
        <v>-0.08333333333333333</v>
      </c>
      <c r="X12" s="27"/>
      <c r="Y12" s="24">
        <f>+$F$12/12</f>
        <v>-0.08333333333333333</v>
      </c>
      <c r="Z12" s="27"/>
      <c r="AA12" s="24">
        <f>+$F$12/12</f>
        <v>-0.08333333333333333</v>
      </c>
      <c r="AB12" s="27"/>
      <c r="AC12" s="24">
        <f>+$F$12/12</f>
        <v>-0.08333333333333333</v>
      </c>
      <c r="AD12" s="27"/>
      <c r="AE12" s="24">
        <f>+$F$12/12</f>
        <v>-0.08333333333333333</v>
      </c>
      <c r="AF12" s="27"/>
    </row>
    <row r="13" spans="1:32" s="10" customFormat="1" ht="25.5">
      <c r="A13" s="9" t="s">
        <v>317</v>
      </c>
      <c r="B13" s="23" t="s">
        <v>329</v>
      </c>
      <c r="C13" s="23" t="s">
        <v>330</v>
      </c>
      <c r="D13" s="93"/>
      <c r="E13" s="106">
        <f t="shared" si="0"/>
        <v>0</v>
      </c>
      <c r="F13" s="138">
        <v>-5.4</v>
      </c>
      <c r="G13" s="139">
        <f t="shared" si="1"/>
        <v>-1.35</v>
      </c>
      <c r="H13" s="141">
        <f t="shared" si="3"/>
        <v>-5.4</v>
      </c>
      <c r="I13" s="24">
        <f aca="true" t="shared" si="4" ref="I13:O13">+$F$13/12</f>
        <v>-0.45</v>
      </c>
      <c r="J13" s="27">
        <f t="shared" si="4"/>
        <v>-0.45</v>
      </c>
      <c r="K13" s="24">
        <f t="shared" si="4"/>
        <v>-0.45</v>
      </c>
      <c r="L13" s="27">
        <f t="shared" si="4"/>
        <v>-0.45</v>
      </c>
      <c r="M13" s="24">
        <f t="shared" si="4"/>
        <v>-0.45</v>
      </c>
      <c r="N13" s="27">
        <f t="shared" si="2"/>
        <v>-0.45</v>
      </c>
      <c r="O13" s="24">
        <f t="shared" si="4"/>
        <v>-0.45</v>
      </c>
      <c r="P13" s="25"/>
      <c r="Q13" s="24">
        <f>+$F$13/12</f>
        <v>-0.45</v>
      </c>
      <c r="R13" s="25"/>
      <c r="S13" s="24">
        <f>+$F$13/12</f>
        <v>-0.45</v>
      </c>
      <c r="T13" s="25"/>
      <c r="U13" s="24">
        <f>+$F$13/12</f>
        <v>-0.45</v>
      </c>
      <c r="V13" s="25"/>
      <c r="W13" s="24">
        <f>+$F$13/12</f>
        <v>-0.45</v>
      </c>
      <c r="X13" s="25"/>
      <c r="Y13" s="24">
        <f>+$F$13/12</f>
        <v>-0.45</v>
      </c>
      <c r="Z13" s="25"/>
      <c r="AA13" s="24">
        <f>+$F$13/12</f>
        <v>-0.45</v>
      </c>
      <c r="AB13" s="25"/>
      <c r="AC13" s="24">
        <f>+$F$13/12</f>
        <v>-0.45</v>
      </c>
      <c r="AD13" s="25"/>
      <c r="AE13" s="24">
        <f>+$F$13/12</f>
        <v>-0.45</v>
      </c>
      <c r="AF13" s="25"/>
    </row>
    <row r="14" spans="1:32" s="10" customFormat="1" ht="25.5">
      <c r="A14" s="9" t="s">
        <v>317</v>
      </c>
      <c r="B14" s="23" t="s">
        <v>331</v>
      </c>
      <c r="C14" s="23" t="s">
        <v>332</v>
      </c>
      <c r="D14" s="93"/>
      <c r="E14" s="106">
        <f t="shared" si="0"/>
        <v>0</v>
      </c>
      <c r="F14" s="138">
        <v>-8</v>
      </c>
      <c r="G14" s="139">
        <f t="shared" si="1"/>
        <v>-2</v>
      </c>
      <c r="H14" s="141">
        <f t="shared" si="3"/>
        <v>-8</v>
      </c>
      <c r="I14" s="24">
        <f aca="true" t="shared" si="5" ref="I14:O14">+$F$14/12</f>
        <v>-0.6666666666666666</v>
      </c>
      <c r="J14" s="27">
        <f t="shared" si="5"/>
        <v>-0.6666666666666666</v>
      </c>
      <c r="K14" s="24">
        <f t="shared" si="5"/>
        <v>-0.6666666666666666</v>
      </c>
      <c r="L14" s="27">
        <f t="shared" si="5"/>
        <v>-0.6666666666666666</v>
      </c>
      <c r="M14" s="24">
        <f t="shared" si="5"/>
        <v>-0.6666666666666666</v>
      </c>
      <c r="N14" s="27">
        <f t="shared" si="2"/>
        <v>-0.6666666666666666</v>
      </c>
      <c r="O14" s="24">
        <f t="shared" si="5"/>
        <v>-0.6666666666666666</v>
      </c>
      <c r="P14" s="25"/>
      <c r="Q14" s="24">
        <f>+$F$14/12</f>
        <v>-0.6666666666666666</v>
      </c>
      <c r="R14" s="25"/>
      <c r="S14" s="24">
        <f>+$F$14/12</f>
        <v>-0.6666666666666666</v>
      </c>
      <c r="T14" s="25"/>
      <c r="U14" s="24">
        <f>+$F$14/12</f>
        <v>-0.6666666666666666</v>
      </c>
      <c r="V14" s="25"/>
      <c r="W14" s="24">
        <f>+$F$14/12</f>
        <v>-0.6666666666666666</v>
      </c>
      <c r="X14" s="25"/>
      <c r="Y14" s="24">
        <f>+$F$14/12</f>
        <v>-0.6666666666666666</v>
      </c>
      <c r="Z14" s="25"/>
      <c r="AA14" s="24">
        <f>+$F$14/12</f>
        <v>-0.6666666666666666</v>
      </c>
      <c r="AB14" s="25"/>
      <c r="AC14" s="24">
        <f>+$F$14/12</f>
        <v>-0.6666666666666666</v>
      </c>
      <c r="AD14" s="25"/>
      <c r="AE14" s="24">
        <f>+$F$14/12</f>
        <v>-0.6666666666666666</v>
      </c>
      <c r="AF14" s="25"/>
    </row>
    <row r="15" spans="1:32" s="10" customFormat="1" ht="12.75">
      <c r="A15" s="9" t="s">
        <v>317</v>
      </c>
      <c r="B15" s="23" t="s">
        <v>333</v>
      </c>
      <c r="C15" s="23" t="s">
        <v>334</v>
      </c>
      <c r="D15" s="93"/>
      <c r="E15" s="106">
        <f t="shared" si="0"/>
        <v>0</v>
      </c>
      <c r="F15" s="138">
        <v>-18</v>
      </c>
      <c r="G15" s="139">
        <f t="shared" si="1"/>
        <v>0</v>
      </c>
      <c r="H15" s="141">
        <f t="shared" si="3"/>
        <v>-18</v>
      </c>
      <c r="I15" s="24"/>
      <c r="J15" s="27"/>
      <c r="K15" s="24"/>
      <c r="L15" s="27"/>
      <c r="M15" s="24"/>
      <c r="N15" s="27"/>
      <c r="O15" s="24">
        <f>+$F$15/9</f>
        <v>-2</v>
      </c>
      <c r="P15" s="25"/>
      <c r="Q15" s="24">
        <f>+$F$15/9</f>
        <v>-2</v>
      </c>
      <c r="R15" s="25"/>
      <c r="S15" s="24">
        <f>+$F$15/9</f>
        <v>-2</v>
      </c>
      <c r="T15" s="25"/>
      <c r="U15" s="24">
        <f>+$F$15/9</f>
        <v>-2</v>
      </c>
      <c r="V15" s="25"/>
      <c r="W15" s="24">
        <f>+$F$15/9</f>
        <v>-2</v>
      </c>
      <c r="X15" s="25"/>
      <c r="Y15" s="24">
        <f>+$F$15/9</f>
        <v>-2</v>
      </c>
      <c r="Z15" s="25"/>
      <c r="AA15" s="24">
        <f>+$F$15/9</f>
        <v>-2</v>
      </c>
      <c r="AB15" s="25"/>
      <c r="AC15" s="24">
        <f>+$F$15/9</f>
        <v>-2</v>
      </c>
      <c r="AD15" s="25"/>
      <c r="AE15" s="24">
        <f>+$F$15/9</f>
        <v>-2</v>
      </c>
      <c r="AF15" s="25"/>
    </row>
    <row r="16" spans="1:32" s="10" customFormat="1" ht="12.75">
      <c r="A16" s="9" t="s">
        <v>317</v>
      </c>
      <c r="B16" s="23" t="s">
        <v>335</v>
      </c>
      <c r="C16" s="23" t="s">
        <v>336</v>
      </c>
      <c r="D16" s="93"/>
      <c r="E16" s="106">
        <f t="shared" si="0"/>
        <v>0</v>
      </c>
      <c r="F16" s="138">
        <v>-6</v>
      </c>
      <c r="G16" s="139">
        <f t="shared" si="1"/>
        <v>0</v>
      </c>
      <c r="H16" s="141">
        <f t="shared" si="3"/>
        <v>-6</v>
      </c>
      <c r="I16" s="24"/>
      <c r="J16" s="27"/>
      <c r="K16" s="24"/>
      <c r="L16" s="27"/>
      <c r="M16" s="24"/>
      <c r="N16" s="27"/>
      <c r="O16" s="24">
        <f>+$F$16/9</f>
        <v>-0.6666666666666666</v>
      </c>
      <c r="P16" s="25"/>
      <c r="Q16" s="24">
        <f>+$F$16/9</f>
        <v>-0.6666666666666666</v>
      </c>
      <c r="R16" s="25"/>
      <c r="S16" s="24">
        <f>+$F$16/9</f>
        <v>-0.6666666666666666</v>
      </c>
      <c r="T16" s="25"/>
      <c r="U16" s="24">
        <f>+$F$16/9</f>
        <v>-0.6666666666666666</v>
      </c>
      <c r="V16" s="25"/>
      <c r="W16" s="24">
        <f>+$F$16/9</f>
        <v>-0.6666666666666666</v>
      </c>
      <c r="X16" s="25"/>
      <c r="Y16" s="24">
        <f>+$F$16/9</f>
        <v>-0.6666666666666666</v>
      </c>
      <c r="Z16" s="25"/>
      <c r="AA16" s="24">
        <f>+$F$16/9</f>
        <v>-0.6666666666666666</v>
      </c>
      <c r="AB16" s="25"/>
      <c r="AC16" s="24">
        <f>+$F$16/9</f>
        <v>-0.6666666666666666</v>
      </c>
      <c r="AD16" s="25"/>
      <c r="AE16" s="24">
        <f>+$F$16/9</f>
        <v>-0.6666666666666666</v>
      </c>
      <c r="AF16" s="25"/>
    </row>
    <row r="17" spans="1:32" s="10" customFormat="1" ht="12.75">
      <c r="A17" s="9" t="s">
        <v>317</v>
      </c>
      <c r="B17" s="23" t="s">
        <v>337</v>
      </c>
      <c r="C17" s="23" t="s">
        <v>338</v>
      </c>
      <c r="D17" s="93"/>
      <c r="E17" s="106">
        <f t="shared" si="0"/>
        <v>0</v>
      </c>
      <c r="F17" s="138">
        <v>-71</v>
      </c>
      <c r="G17" s="139">
        <f t="shared" si="1"/>
        <v>0</v>
      </c>
      <c r="H17" s="141">
        <f t="shared" si="3"/>
        <v>-71</v>
      </c>
      <c r="I17" s="24"/>
      <c r="J17" s="27"/>
      <c r="K17" s="24"/>
      <c r="L17" s="27"/>
      <c r="M17" s="24"/>
      <c r="N17" s="27"/>
      <c r="O17" s="24">
        <f>+$F$17/9</f>
        <v>-7.888888888888889</v>
      </c>
      <c r="P17" s="25"/>
      <c r="Q17" s="24">
        <f>+$F$17/9</f>
        <v>-7.888888888888889</v>
      </c>
      <c r="R17" s="25"/>
      <c r="S17" s="24">
        <f>+$F$17/9</f>
        <v>-7.888888888888889</v>
      </c>
      <c r="T17" s="25"/>
      <c r="U17" s="24">
        <f>+$F$17/9</f>
        <v>-7.888888888888889</v>
      </c>
      <c r="V17" s="25"/>
      <c r="W17" s="24">
        <f>+$F$17/9</f>
        <v>-7.888888888888889</v>
      </c>
      <c r="X17" s="25"/>
      <c r="Y17" s="24">
        <f>+$F$17/9</f>
        <v>-7.888888888888889</v>
      </c>
      <c r="Z17" s="25"/>
      <c r="AA17" s="24">
        <f>+$F$17/9</f>
        <v>-7.888888888888889</v>
      </c>
      <c r="AB17" s="25"/>
      <c r="AC17" s="24">
        <f>+$F$17/9</f>
        <v>-7.888888888888889</v>
      </c>
      <c r="AD17" s="25"/>
      <c r="AE17" s="24">
        <f>+$F$17/9</f>
        <v>-7.888888888888889</v>
      </c>
      <c r="AF17" s="25"/>
    </row>
    <row r="18" spans="1:32" s="10" customFormat="1" ht="25.5">
      <c r="A18" s="9" t="s">
        <v>317</v>
      </c>
      <c r="B18" s="23" t="s">
        <v>339</v>
      </c>
      <c r="C18" s="23" t="s">
        <v>340</v>
      </c>
      <c r="D18" s="93"/>
      <c r="E18" s="106">
        <f t="shared" si="0"/>
        <v>0</v>
      </c>
      <c r="F18" s="138">
        <v>-1.2</v>
      </c>
      <c r="G18" s="139">
        <f t="shared" si="1"/>
        <v>0</v>
      </c>
      <c r="H18" s="141">
        <f t="shared" si="3"/>
        <v>-1.2</v>
      </c>
      <c r="I18" s="24"/>
      <c r="J18" s="27"/>
      <c r="K18" s="24"/>
      <c r="L18" s="27"/>
      <c r="M18" s="24"/>
      <c r="N18" s="27"/>
      <c r="O18" s="24">
        <f>+$F$18/9</f>
        <v>-0.13333333333333333</v>
      </c>
      <c r="P18" s="25"/>
      <c r="Q18" s="24">
        <f>+$F$18/9</f>
        <v>-0.13333333333333333</v>
      </c>
      <c r="R18" s="25"/>
      <c r="S18" s="24">
        <f>+$F$18/9</f>
        <v>-0.13333333333333333</v>
      </c>
      <c r="T18" s="25"/>
      <c r="U18" s="24">
        <f>+$F$18/9</f>
        <v>-0.13333333333333333</v>
      </c>
      <c r="V18" s="25"/>
      <c r="W18" s="24">
        <f>+$F$18/9</f>
        <v>-0.13333333333333333</v>
      </c>
      <c r="X18" s="25"/>
      <c r="Y18" s="24">
        <f>+$F$18/9</f>
        <v>-0.13333333333333333</v>
      </c>
      <c r="Z18" s="25"/>
      <c r="AA18" s="24">
        <f>+$F$18/9</f>
        <v>-0.13333333333333333</v>
      </c>
      <c r="AB18" s="25"/>
      <c r="AC18" s="24">
        <f>+$F$18/9</f>
        <v>-0.13333333333333333</v>
      </c>
      <c r="AD18" s="25"/>
      <c r="AE18" s="24">
        <f>+$F$18/9</f>
        <v>-0.13333333333333333</v>
      </c>
      <c r="AF18" s="25"/>
    </row>
    <row r="19" spans="1:32" s="10" customFormat="1" ht="12.75">
      <c r="A19" s="9" t="s">
        <v>317</v>
      </c>
      <c r="B19" s="23" t="s">
        <v>350</v>
      </c>
      <c r="C19" s="23" t="s">
        <v>351</v>
      </c>
      <c r="D19" s="93"/>
      <c r="E19" s="106">
        <f t="shared" si="0"/>
        <v>0</v>
      </c>
      <c r="F19" s="138">
        <v>-7</v>
      </c>
      <c r="G19" s="139">
        <f t="shared" si="1"/>
        <v>0</v>
      </c>
      <c r="H19" s="141">
        <f t="shared" si="3"/>
        <v>-7</v>
      </c>
      <c r="I19" s="24"/>
      <c r="J19" s="27"/>
      <c r="K19" s="24"/>
      <c r="L19" s="27"/>
      <c r="M19" s="24"/>
      <c r="N19" s="27"/>
      <c r="O19" s="24">
        <f>+$F$19/9</f>
        <v>-0.7777777777777778</v>
      </c>
      <c r="P19" s="25"/>
      <c r="Q19" s="24">
        <f>+$F$19/9</f>
        <v>-0.7777777777777778</v>
      </c>
      <c r="R19" s="25"/>
      <c r="S19" s="24">
        <f>+$F$19/9</f>
        <v>-0.7777777777777778</v>
      </c>
      <c r="T19" s="25"/>
      <c r="U19" s="24">
        <f>+$F$19/9</f>
        <v>-0.7777777777777778</v>
      </c>
      <c r="V19" s="25"/>
      <c r="W19" s="24">
        <f>+$F$19/9</f>
        <v>-0.7777777777777778</v>
      </c>
      <c r="X19" s="25"/>
      <c r="Y19" s="24">
        <f>+$F$19/9</f>
        <v>-0.7777777777777778</v>
      </c>
      <c r="Z19" s="25"/>
      <c r="AA19" s="24">
        <f>+$F$19/9</f>
        <v>-0.7777777777777778</v>
      </c>
      <c r="AB19" s="25"/>
      <c r="AC19" s="24">
        <f>+$F$19/9</f>
        <v>-0.7777777777777778</v>
      </c>
      <c r="AD19" s="25"/>
      <c r="AE19" s="24">
        <f>+$F$19/9</f>
        <v>-0.7777777777777778</v>
      </c>
      <c r="AF19" s="25"/>
    </row>
    <row r="20" spans="1:32" s="10" customFormat="1" ht="12.75">
      <c r="A20" s="9" t="s">
        <v>317</v>
      </c>
      <c r="B20" s="23" t="s">
        <v>353</v>
      </c>
      <c r="C20" s="23" t="s">
        <v>354</v>
      </c>
      <c r="D20" s="93"/>
      <c r="E20" s="106">
        <f t="shared" si="0"/>
        <v>0</v>
      </c>
      <c r="F20" s="138">
        <v>-4</v>
      </c>
      <c r="G20" s="139">
        <f t="shared" si="1"/>
        <v>-1</v>
      </c>
      <c r="H20" s="141">
        <f t="shared" si="3"/>
        <v>-4</v>
      </c>
      <c r="I20" s="24">
        <f aca="true" t="shared" si="6" ref="I20:O20">+$F$20/12</f>
        <v>-0.3333333333333333</v>
      </c>
      <c r="J20" s="27">
        <f t="shared" si="6"/>
        <v>-0.3333333333333333</v>
      </c>
      <c r="K20" s="24">
        <f t="shared" si="6"/>
        <v>-0.3333333333333333</v>
      </c>
      <c r="L20" s="27">
        <f t="shared" si="6"/>
        <v>-0.3333333333333333</v>
      </c>
      <c r="M20" s="24">
        <f t="shared" si="6"/>
        <v>-0.3333333333333333</v>
      </c>
      <c r="N20" s="27">
        <f t="shared" si="2"/>
        <v>-0.3333333333333333</v>
      </c>
      <c r="O20" s="24">
        <f t="shared" si="6"/>
        <v>-0.3333333333333333</v>
      </c>
      <c r="P20" s="25"/>
      <c r="Q20" s="24">
        <f>+$F$20/12</f>
        <v>-0.3333333333333333</v>
      </c>
      <c r="R20" s="25"/>
      <c r="S20" s="24">
        <f>+$F$20/12</f>
        <v>-0.3333333333333333</v>
      </c>
      <c r="T20" s="25"/>
      <c r="U20" s="24">
        <f>+$F$20/12</f>
        <v>-0.3333333333333333</v>
      </c>
      <c r="V20" s="25"/>
      <c r="W20" s="24">
        <f>+$F$20/12</f>
        <v>-0.3333333333333333</v>
      </c>
      <c r="X20" s="25"/>
      <c r="Y20" s="24">
        <f>+$F$20/12</f>
        <v>-0.3333333333333333</v>
      </c>
      <c r="Z20" s="25"/>
      <c r="AA20" s="24">
        <f>+$F$20/12</f>
        <v>-0.3333333333333333</v>
      </c>
      <c r="AB20" s="25"/>
      <c r="AC20" s="24">
        <f>+$F$20/12</f>
        <v>-0.3333333333333333</v>
      </c>
      <c r="AD20" s="25"/>
      <c r="AE20" s="24">
        <f>+$F$20/12</f>
        <v>-0.3333333333333333</v>
      </c>
      <c r="AF20" s="25"/>
    </row>
    <row r="21" spans="1:32" s="10" customFormat="1" ht="12.75">
      <c r="A21" s="9" t="s">
        <v>317</v>
      </c>
      <c r="B21" s="23" t="s">
        <v>355</v>
      </c>
      <c r="C21" s="23" t="s">
        <v>356</v>
      </c>
      <c r="D21" s="93"/>
      <c r="E21" s="106">
        <f t="shared" si="0"/>
        <v>0</v>
      </c>
      <c r="F21" s="138">
        <v>-14</v>
      </c>
      <c r="G21" s="139">
        <f t="shared" si="1"/>
        <v>0</v>
      </c>
      <c r="H21" s="141">
        <f t="shared" si="3"/>
        <v>-14</v>
      </c>
      <c r="I21" s="24"/>
      <c r="J21" s="27"/>
      <c r="K21" s="24"/>
      <c r="L21" s="27"/>
      <c r="M21" s="24"/>
      <c r="N21" s="27"/>
      <c r="O21" s="24">
        <f>+$F$21/9</f>
        <v>-1.5555555555555556</v>
      </c>
      <c r="P21" s="25"/>
      <c r="Q21" s="24">
        <f>+$F$21/9</f>
        <v>-1.5555555555555556</v>
      </c>
      <c r="R21" s="25"/>
      <c r="S21" s="24">
        <f>+$F$21/9</f>
        <v>-1.5555555555555556</v>
      </c>
      <c r="T21" s="25"/>
      <c r="U21" s="24">
        <f>+$F$21/9</f>
        <v>-1.5555555555555556</v>
      </c>
      <c r="V21" s="25"/>
      <c r="W21" s="24">
        <f>+$F$21/9</f>
        <v>-1.5555555555555556</v>
      </c>
      <c r="X21" s="25"/>
      <c r="Y21" s="24">
        <f>+$F$21/9</f>
        <v>-1.5555555555555556</v>
      </c>
      <c r="Z21" s="25"/>
      <c r="AA21" s="24">
        <f>+$F$21/9</f>
        <v>-1.5555555555555556</v>
      </c>
      <c r="AB21" s="25"/>
      <c r="AC21" s="24">
        <f>+$F$21/9</f>
        <v>-1.5555555555555556</v>
      </c>
      <c r="AD21" s="25"/>
      <c r="AE21" s="24">
        <f>+$F$21/9</f>
        <v>-1.5555555555555556</v>
      </c>
      <c r="AF21" s="25"/>
    </row>
    <row r="22" spans="1:32" s="10" customFormat="1" ht="12.75">
      <c r="A22" s="9" t="s">
        <v>317</v>
      </c>
      <c r="B22" s="23" t="s">
        <v>357</v>
      </c>
      <c r="C22" s="23" t="s">
        <v>358</v>
      </c>
      <c r="D22" s="93"/>
      <c r="E22" s="106">
        <f t="shared" si="0"/>
        <v>0</v>
      </c>
      <c r="F22" s="138">
        <v>-2</v>
      </c>
      <c r="G22" s="139">
        <f t="shared" si="1"/>
        <v>-0.5</v>
      </c>
      <c r="H22" s="141">
        <f t="shared" si="3"/>
        <v>-2</v>
      </c>
      <c r="I22" s="24">
        <f aca="true" t="shared" si="7" ref="I22:O22">+$F$22/12</f>
        <v>-0.16666666666666666</v>
      </c>
      <c r="J22" s="27">
        <f t="shared" si="7"/>
        <v>-0.16666666666666666</v>
      </c>
      <c r="K22" s="24">
        <f t="shared" si="7"/>
        <v>-0.16666666666666666</v>
      </c>
      <c r="L22" s="27">
        <f t="shared" si="7"/>
        <v>-0.16666666666666666</v>
      </c>
      <c r="M22" s="24">
        <f t="shared" si="7"/>
        <v>-0.16666666666666666</v>
      </c>
      <c r="N22" s="27">
        <f t="shared" si="2"/>
        <v>-0.16666666666666666</v>
      </c>
      <c r="O22" s="24">
        <f t="shared" si="7"/>
        <v>-0.16666666666666666</v>
      </c>
      <c r="P22" s="25"/>
      <c r="Q22" s="24">
        <f>+$F$22/12</f>
        <v>-0.16666666666666666</v>
      </c>
      <c r="R22" s="25"/>
      <c r="S22" s="24">
        <f>+$F$22/12</f>
        <v>-0.16666666666666666</v>
      </c>
      <c r="T22" s="25"/>
      <c r="U22" s="24">
        <f>+$F$22/12</f>
        <v>-0.16666666666666666</v>
      </c>
      <c r="V22" s="25"/>
      <c r="W22" s="24">
        <f>+$F$22/12</f>
        <v>-0.16666666666666666</v>
      </c>
      <c r="X22" s="25"/>
      <c r="Y22" s="24">
        <f>+$F$22/12</f>
        <v>-0.16666666666666666</v>
      </c>
      <c r="Z22" s="25"/>
      <c r="AA22" s="24">
        <f>+$F$22/12</f>
        <v>-0.16666666666666666</v>
      </c>
      <c r="AB22" s="25"/>
      <c r="AC22" s="24">
        <f>+$F$22/12</f>
        <v>-0.16666666666666666</v>
      </c>
      <c r="AD22" s="25"/>
      <c r="AE22" s="24">
        <f>+$F$22/12</f>
        <v>-0.16666666666666666</v>
      </c>
      <c r="AF22" s="25"/>
    </row>
    <row r="23" spans="1:32" s="10" customFormat="1" ht="12.75">
      <c r="A23" s="9" t="s">
        <v>317</v>
      </c>
      <c r="B23" s="23" t="s">
        <v>359</v>
      </c>
      <c r="C23" s="23" t="s">
        <v>360</v>
      </c>
      <c r="D23" s="93"/>
      <c r="E23" s="106">
        <f t="shared" si="0"/>
        <v>0</v>
      </c>
      <c r="F23" s="138">
        <v>-35</v>
      </c>
      <c r="G23" s="139">
        <f t="shared" si="1"/>
        <v>-8.75</v>
      </c>
      <c r="H23" s="141">
        <f t="shared" si="3"/>
        <v>-35</v>
      </c>
      <c r="I23" s="24">
        <f aca="true" t="shared" si="8" ref="I23:O23">+$F$23/12</f>
        <v>-2.9166666666666665</v>
      </c>
      <c r="J23" s="27">
        <f t="shared" si="8"/>
        <v>-2.9166666666666665</v>
      </c>
      <c r="K23" s="24">
        <f t="shared" si="8"/>
        <v>-2.9166666666666665</v>
      </c>
      <c r="L23" s="27">
        <f t="shared" si="8"/>
        <v>-2.9166666666666665</v>
      </c>
      <c r="M23" s="24">
        <f t="shared" si="8"/>
        <v>-2.9166666666666665</v>
      </c>
      <c r="N23" s="27">
        <f t="shared" si="2"/>
        <v>-2.9166666666666665</v>
      </c>
      <c r="O23" s="24">
        <f t="shared" si="8"/>
        <v>-2.9166666666666665</v>
      </c>
      <c r="P23" s="25"/>
      <c r="Q23" s="24">
        <f>+$F$23/12</f>
        <v>-2.9166666666666665</v>
      </c>
      <c r="R23" s="25"/>
      <c r="S23" s="24">
        <f>+$F$23/12</f>
        <v>-2.9166666666666665</v>
      </c>
      <c r="T23" s="25"/>
      <c r="U23" s="24">
        <f>+$F$23/12</f>
        <v>-2.9166666666666665</v>
      </c>
      <c r="V23" s="25"/>
      <c r="W23" s="24">
        <f>+$F$23/12</f>
        <v>-2.9166666666666665</v>
      </c>
      <c r="X23" s="25"/>
      <c r="Y23" s="24">
        <f>+$F$23/12</f>
        <v>-2.9166666666666665</v>
      </c>
      <c r="Z23" s="25"/>
      <c r="AA23" s="24">
        <f>+$F$23/12</f>
        <v>-2.9166666666666665</v>
      </c>
      <c r="AB23" s="25"/>
      <c r="AC23" s="24">
        <f>+$F$23/12</f>
        <v>-2.9166666666666665</v>
      </c>
      <c r="AD23" s="25"/>
      <c r="AE23" s="24">
        <f>+$F$23/12</f>
        <v>-2.9166666666666665</v>
      </c>
      <c r="AF23" s="25"/>
    </row>
    <row r="24" spans="1:32" s="10" customFormat="1" ht="12.75">
      <c r="A24" s="9" t="s">
        <v>317</v>
      </c>
      <c r="B24" s="23" t="s">
        <v>361</v>
      </c>
      <c r="C24" s="23" t="s">
        <v>362</v>
      </c>
      <c r="D24" s="93"/>
      <c r="E24" s="106">
        <f t="shared" si="0"/>
        <v>0</v>
      </c>
      <c r="F24" s="138">
        <v>-24</v>
      </c>
      <c r="G24" s="139">
        <f t="shared" si="1"/>
        <v>-6</v>
      </c>
      <c r="H24" s="141">
        <f t="shared" si="3"/>
        <v>-24</v>
      </c>
      <c r="I24" s="24">
        <f aca="true" t="shared" si="9" ref="I24:O24">+$F$24/12</f>
        <v>-2</v>
      </c>
      <c r="J24" s="27">
        <f t="shared" si="9"/>
        <v>-2</v>
      </c>
      <c r="K24" s="24">
        <f t="shared" si="9"/>
        <v>-2</v>
      </c>
      <c r="L24" s="27">
        <f t="shared" si="9"/>
        <v>-2</v>
      </c>
      <c r="M24" s="24">
        <f t="shared" si="9"/>
        <v>-2</v>
      </c>
      <c r="N24" s="27">
        <f t="shared" si="2"/>
        <v>-2</v>
      </c>
      <c r="O24" s="24">
        <f t="shared" si="9"/>
        <v>-2</v>
      </c>
      <c r="P24" s="25"/>
      <c r="Q24" s="24">
        <f>+$F$24/12</f>
        <v>-2</v>
      </c>
      <c r="R24" s="25"/>
      <c r="S24" s="24">
        <f>+$F$24/12</f>
        <v>-2</v>
      </c>
      <c r="T24" s="25"/>
      <c r="U24" s="24">
        <f>+$F$24/12</f>
        <v>-2</v>
      </c>
      <c r="V24" s="25"/>
      <c r="W24" s="24">
        <f>+$F$24/12</f>
        <v>-2</v>
      </c>
      <c r="X24" s="25"/>
      <c r="Y24" s="24">
        <f>+$F$24/12</f>
        <v>-2</v>
      </c>
      <c r="Z24" s="25"/>
      <c r="AA24" s="24">
        <f>+$F$24/12</f>
        <v>-2</v>
      </c>
      <c r="AB24" s="25"/>
      <c r="AC24" s="24">
        <f>+$F$24/12</f>
        <v>-2</v>
      </c>
      <c r="AD24" s="25"/>
      <c r="AE24" s="24">
        <f>+$F$24/12</f>
        <v>-2</v>
      </c>
      <c r="AF24" s="25"/>
    </row>
    <row r="25" spans="1:32" s="10" customFormat="1" ht="12.75">
      <c r="A25" s="9" t="s">
        <v>317</v>
      </c>
      <c r="B25" s="23" t="s">
        <v>363</v>
      </c>
      <c r="C25" s="23" t="s">
        <v>364</v>
      </c>
      <c r="D25" s="93" t="s">
        <v>487</v>
      </c>
      <c r="E25" s="106">
        <f t="shared" si="0"/>
        <v>0</v>
      </c>
      <c r="F25" s="138">
        <v>-94</v>
      </c>
      <c r="G25" s="139">
        <f t="shared" si="1"/>
        <v>0</v>
      </c>
      <c r="H25" s="141">
        <f t="shared" si="3"/>
        <v>-94</v>
      </c>
      <c r="I25" s="24"/>
      <c r="J25" s="27"/>
      <c r="K25" s="24"/>
      <c r="L25" s="27"/>
      <c r="M25" s="24"/>
      <c r="N25" s="27"/>
      <c r="O25" s="24"/>
      <c r="P25" s="25"/>
      <c r="Q25" s="24"/>
      <c r="R25" s="25"/>
      <c r="S25" s="24"/>
      <c r="T25" s="25"/>
      <c r="U25" s="24"/>
      <c r="V25" s="25"/>
      <c r="W25" s="24"/>
      <c r="X25" s="25"/>
      <c r="Y25" s="24"/>
      <c r="Z25" s="25"/>
      <c r="AA25" s="24"/>
      <c r="AB25" s="25"/>
      <c r="AC25" s="24"/>
      <c r="AD25" s="25"/>
      <c r="AE25" s="24">
        <f>+H25</f>
        <v>-94</v>
      </c>
      <c r="AF25" s="25"/>
    </row>
    <row r="26" spans="1:32" s="10" customFormat="1" ht="12.75">
      <c r="A26" s="9" t="s">
        <v>317</v>
      </c>
      <c r="B26" s="23" t="s">
        <v>366</v>
      </c>
      <c r="C26" s="23" t="s">
        <v>367</v>
      </c>
      <c r="D26" s="93" t="s">
        <v>487</v>
      </c>
      <c r="E26" s="106">
        <f t="shared" si="0"/>
        <v>0</v>
      </c>
      <c r="F26" s="138">
        <v>-27</v>
      </c>
      <c r="G26" s="139">
        <f t="shared" si="1"/>
        <v>0</v>
      </c>
      <c r="H26" s="141">
        <f t="shared" si="3"/>
        <v>-27</v>
      </c>
      <c r="I26" s="24"/>
      <c r="J26" s="27"/>
      <c r="K26" s="24"/>
      <c r="L26" s="27"/>
      <c r="M26" s="24"/>
      <c r="N26" s="27"/>
      <c r="O26" s="24"/>
      <c r="P26" s="25"/>
      <c r="Q26" s="24"/>
      <c r="R26" s="25"/>
      <c r="S26" s="24"/>
      <c r="T26" s="25"/>
      <c r="U26" s="24"/>
      <c r="V26" s="25"/>
      <c r="W26" s="24"/>
      <c r="X26" s="25"/>
      <c r="Y26" s="24"/>
      <c r="Z26" s="25"/>
      <c r="AA26" s="24"/>
      <c r="AB26" s="25"/>
      <c r="AC26" s="24"/>
      <c r="AD26" s="25"/>
      <c r="AE26" s="24">
        <f>+H26</f>
        <v>-27</v>
      </c>
      <c r="AF26" s="25"/>
    </row>
    <row r="27" spans="1:32" s="10" customFormat="1" ht="25.5">
      <c r="A27" s="9" t="s">
        <v>472</v>
      </c>
      <c r="B27" s="23" t="s">
        <v>8</v>
      </c>
      <c r="C27" s="23" t="s">
        <v>9</v>
      </c>
      <c r="D27" s="93"/>
      <c r="E27" s="106">
        <f t="shared" si="0"/>
        <v>0</v>
      </c>
      <c r="F27" s="138">
        <v>-10</v>
      </c>
      <c r="G27" s="139">
        <f t="shared" si="1"/>
        <v>-2.5</v>
      </c>
      <c r="H27" s="141">
        <f t="shared" si="3"/>
        <v>-10</v>
      </c>
      <c r="I27" s="24">
        <f aca="true" t="shared" si="10" ref="I27:O27">+$F$27/12</f>
        <v>-0.8333333333333334</v>
      </c>
      <c r="J27" s="27">
        <f t="shared" si="10"/>
        <v>-0.8333333333333334</v>
      </c>
      <c r="K27" s="24">
        <f t="shared" si="10"/>
        <v>-0.8333333333333334</v>
      </c>
      <c r="L27" s="27">
        <f t="shared" si="10"/>
        <v>-0.8333333333333334</v>
      </c>
      <c r="M27" s="24">
        <f t="shared" si="10"/>
        <v>-0.8333333333333334</v>
      </c>
      <c r="N27" s="27">
        <f t="shared" si="2"/>
        <v>-0.8333333333333334</v>
      </c>
      <c r="O27" s="24">
        <f t="shared" si="10"/>
        <v>-0.8333333333333334</v>
      </c>
      <c r="P27" s="25"/>
      <c r="Q27" s="24">
        <f>+$F$27/12</f>
        <v>-0.8333333333333334</v>
      </c>
      <c r="R27" s="25"/>
      <c r="S27" s="24">
        <f>+$F$27/12</f>
        <v>-0.8333333333333334</v>
      </c>
      <c r="T27" s="25"/>
      <c r="U27" s="24">
        <f>+$F$27/12</f>
        <v>-0.8333333333333334</v>
      </c>
      <c r="V27" s="25"/>
      <c r="W27" s="24">
        <f>+$F$27/12</f>
        <v>-0.8333333333333334</v>
      </c>
      <c r="X27" s="25"/>
      <c r="Y27" s="24">
        <f>+$F$27/12</f>
        <v>-0.8333333333333334</v>
      </c>
      <c r="Z27" s="25"/>
      <c r="AA27" s="24">
        <f>+$F$27/12</f>
        <v>-0.8333333333333334</v>
      </c>
      <c r="AB27" s="25"/>
      <c r="AC27" s="24">
        <f>+$F$27/12</f>
        <v>-0.8333333333333334</v>
      </c>
      <c r="AD27" s="25"/>
      <c r="AE27" s="24">
        <f>+$F$27/12</f>
        <v>-0.8333333333333334</v>
      </c>
      <c r="AF27" s="25"/>
    </row>
    <row r="28" spans="1:32" s="10" customFormat="1" ht="25.5">
      <c r="A28" s="9" t="s">
        <v>472</v>
      </c>
      <c r="B28" s="23" t="s">
        <v>10</v>
      </c>
      <c r="C28" s="23" t="s">
        <v>11</v>
      </c>
      <c r="D28" s="93"/>
      <c r="E28" s="106">
        <f t="shared" si="0"/>
        <v>0</v>
      </c>
      <c r="F28" s="138">
        <v>-10</v>
      </c>
      <c r="G28" s="139">
        <f t="shared" si="1"/>
        <v>-2.5</v>
      </c>
      <c r="H28" s="141">
        <f t="shared" si="3"/>
        <v>-10</v>
      </c>
      <c r="I28" s="24">
        <f aca="true" t="shared" si="11" ref="I28:O28">+$F$28/12</f>
        <v>-0.8333333333333334</v>
      </c>
      <c r="J28" s="27">
        <f t="shared" si="11"/>
        <v>-0.8333333333333334</v>
      </c>
      <c r="K28" s="24">
        <f t="shared" si="11"/>
        <v>-0.8333333333333334</v>
      </c>
      <c r="L28" s="27">
        <f t="shared" si="11"/>
        <v>-0.8333333333333334</v>
      </c>
      <c r="M28" s="24">
        <f t="shared" si="11"/>
        <v>-0.8333333333333334</v>
      </c>
      <c r="N28" s="27">
        <f t="shared" si="2"/>
        <v>-0.8333333333333334</v>
      </c>
      <c r="O28" s="24">
        <f t="shared" si="11"/>
        <v>-0.8333333333333334</v>
      </c>
      <c r="P28" s="25"/>
      <c r="Q28" s="24">
        <f>+$F$28/12</f>
        <v>-0.8333333333333334</v>
      </c>
      <c r="R28" s="25"/>
      <c r="S28" s="24">
        <f>+$F$28/12</f>
        <v>-0.8333333333333334</v>
      </c>
      <c r="T28" s="25"/>
      <c r="U28" s="24">
        <f>+$F$28/12</f>
        <v>-0.8333333333333334</v>
      </c>
      <c r="V28" s="25"/>
      <c r="W28" s="24">
        <f>+$F$28/12</f>
        <v>-0.8333333333333334</v>
      </c>
      <c r="X28" s="25"/>
      <c r="Y28" s="24">
        <f>+$F$28/12</f>
        <v>-0.8333333333333334</v>
      </c>
      <c r="Z28" s="25"/>
      <c r="AA28" s="24">
        <f>+$F$28/12</f>
        <v>-0.8333333333333334</v>
      </c>
      <c r="AB28" s="25"/>
      <c r="AC28" s="24">
        <f>+$F$28/12</f>
        <v>-0.8333333333333334</v>
      </c>
      <c r="AD28" s="25"/>
      <c r="AE28" s="24">
        <f>+$F$28/12</f>
        <v>-0.8333333333333334</v>
      </c>
      <c r="AF28" s="25"/>
    </row>
    <row r="29" spans="1:32" s="10" customFormat="1" ht="12.75">
      <c r="A29" s="9" t="s">
        <v>472</v>
      </c>
      <c r="B29" s="23" t="s">
        <v>12</v>
      </c>
      <c r="C29" s="23" t="s">
        <v>13</v>
      </c>
      <c r="D29" s="93" t="s">
        <v>487</v>
      </c>
      <c r="E29" s="106">
        <f t="shared" si="0"/>
        <v>0</v>
      </c>
      <c r="F29" s="138">
        <v>-42</v>
      </c>
      <c r="G29" s="139">
        <f t="shared" si="1"/>
        <v>-10.5</v>
      </c>
      <c r="H29" s="141">
        <f t="shared" si="3"/>
        <v>-42</v>
      </c>
      <c r="I29" s="24">
        <f aca="true" t="shared" si="12" ref="I29:O29">+$F$29/12</f>
        <v>-3.5</v>
      </c>
      <c r="J29" s="27">
        <f>+I29</f>
        <v>-3.5</v>
      </c>
      <c r="K29" s="24">
        <f t="shared" si="12"/>
        <v>-3.5</v>
      </c>
      <c r="L29" s="27">
        <f>+K29</f>
        <v>-3.5</v>
      </c>
      <c r="M29" s="24">
        <f t="shared" si="12"/>
        <v>-3.5</v>
      </c>
      <c r="N29" s="27">
        <f t="shared" si="2"/>
        <v>-3.5</v>
      </c>
      <c r="O29" s="24">
        <f t="shared" si="12"/>
        <v>-3.5</v>
      </c>
      <c r="P29" s="27"/>
      <c r="Q29" s="24">
        <f>+$F$29/12</f>
        <v>-3.5</v>
      </c>
      <c r="R29" s="27"/>
      <c r="S29" s="24">
        <f>+$F$29/12</f>
        <v>-3.5</v>
      </c>
      <c r="T29" s="27"/>
      <c r="U29" s="24">
        <f>+$F$29/12</f>
        <v>-3.5</v>
      </c>
      <c r="V29" s="27"/>
      <c r="W29" s="24">
        <f>+$F$29/12</f>
        <v>-3.5</v>
      </c>
      <c r="X29" s="27"/>
      <c r="Y29" s="24">
        <f>+$F$29/12</f>
        <v>-3.5</v>
      </c>
      <c r="Z29" s="27"/>
      <c r="AA29" s="24">
        <f>+$F$29/12</f>
        <v>-3.5</v>
      </c>
      <c r="AB29" s="27"/>
      <c r="AC29" s="24">
        <f>+$F$29/12</f>
        <v>-3.5</v>
      </c>
      <c r="AD29" s="27"/>
      <c r="AE29" s="24">
        <f>+$F$29/12</f>
        <v>-3.5</v>
      </c>
      <c r="AF29" s="27"/>
    </row>
    <row r="30" spans="1:32" s="10" customFormat="1" ht="12.75">
      <c r="A30" s="9" t="s">
        <v>472</v>
      </c>
      <c r="B30" s="23" t="s">
        <v>15</v>
      </c>
      <c r="C30" s="23" t="s">
        <v>16</v>
      </c>
      <c r="D30" s="93"/>
      <c r="E30" s="106">
        <f t="shared" si="0"/>
        <v>0</v>
      </c>
      <c r="F30" s="138">
        <v>-10</v>
      </c>
      <c r="G30" s="139">
        <f t="shared" si="1"/>
        <v>-2.5</v>
      </c>
      <c r="H30" s="141">
        <f t="shared" si="3"/>
        <v>-10</v>
      </c>
      <c r="I30" s="24">
        <f aca="true" t="shared" si="13" ref="I30:O30">+$F$30/12</f>
        <v>-0.8333333333333334</v>
      </c>
      <c r="J30" s="27">
        <f t="shared" si="13"/>
        <v>-0.8333333333333334</v>
      </c>
      <c r="K30" s="24">
        <f t="shared" si="13"/>
        <v>-0.8333333333333334</v>
      </c>
      <c r="L30" s="27">
        <f t="shared" si="13"/>
        <v>-0.8333333333333334</v>
      </c>
      <c r="M30" s="24">
        <f t="shared" si="13"/>
        <v>-0.8333333333333334</v>
      </c>
      <c r="N30" s="27">
        <f t="shared" si="2"/>
        <v>-0.8333333333333334</v>
      </c>
      <c r="O30" s="24">
        <f t="shared" si="13"/>
        <v>-0.8333333333333334</v>
      </c>
      <c r="P30" s="25"/>
      <c r="Q30" s="24">
        <f>+$F$30/12</f>
        <v>-0.8333333333333334</v>
      </c>
      <c r="R30" s="25"/>
      <c r="S30" s="24">
        <f>+$F$30/12</f>
        <v>-0.8333333333333334</v>
      </c>
      <c r="T30" s="25"/>
      <c r="U30" s="24">
        <f>+$F$30/12</f>
        <v>-0.8333333333333334</v>
      </c>
      <c r="V30" s="25"/>
      <c r="W30" s="24">
        <f>+$F$30/12</f>
        <v>-0.8333333333333334</v>
      </c>
      <c r="X30" s="25"/>
      <c r="Y30" s="24">
        <f>+$F$30/12</f>
        <v>-0.8333333333333334</v>
      </c>
      <c r="Z30" s="25"/>
      <c r="AA30" s="24">
        <f>+$F$30/12</f>
        <v>-0.8333333333333334</v>
      </c>
      <c r="AB30" s="25"/>
      <c r="AC30" s="24">
        <f>+$F$30/12</f>
        <v>-0.8333333333333334</v>
      </c>
      <c r="AD30" s="25"/>
      <c r="AE30" s="24">
        <f>+$F$30/12</f>
        <v>-0.8333333333333334</v>
      </c>
      <c r="AF30" s="25"/>
    </row>
    <row r="31" spans="1:32" s="10" customFormat="1" ht="25.5">
      <c r="A31" s="9" t="s">
        <v>472</v>
      </c>
      <c r="B31" s="23" t="s">
        <v>17</v>
      </c>
      <c r="C31" s="23" t="s">
        <v>18</v>
      </c>
      <c r="D31" s="93"/>
      <c r="E31" s="106">
        <f t="shared" si="0"/>
        <v>0</v>
      </c>
      <c r="F31" s="138">
        <v>-15</v>
      </c>
      <c r="G31" s="139">
        <f t="shared" si="1"/>
        <v>-3.75</v>
      </c>
      <c r="H31" s="141">
        <f t="shared" si="3"/>
        <v>-15</v>
      </c>
      <c r="I31" s="24">
        <f aca="true" t="shared" si="14" ref="I31:O31">+$F$31/12</f>
        <v>-1.25</v>
      </c>
      <c r="J31" s="27">
        <f t="shared" si="14"/>
        <v>-1.25</v>
      </c>
      <c r="K31" s="24">
        <f t="shared" si="14"/>
        <v>-1.25</v>
      </c>
      <c r="L31" s="27">
        <f t="shared" si="14"/>
        <v>-1.25</v>
      </c>
      <c r="M31" s="24">
        <f t="shared" si="14"/>
        <v>-1.25</v>
      </c>
      <c r="N31" s="27">
        <f t="shared" si="2"/>
        <v>-1.25</v>
      </c>
      <c r="O31" s="24">
        <f t="shared" si="14"/>
        <v>-1.25</v>
      </c>
      <c r="P31" s="25"/>
      <c r="Q31" s="24">
        <f>+$F$31/12</f>
        <v>-1.25</v>
      </c>
      <c r="R31" s="25"/>
      <c r="S31" s="24">
        <f>+$F$31/12</f>
        <v>-1.25</v>
      </c>
      <c r="T31" s="25"/>
      <c r="U31" s="24">
        <f>+$F$31/12</f>
        <v>-1.25</v>
      </c>
      <c r="V31" s="25"/>
      <c r="W31" s="24">
        <f>+$F$31/12</f>
        <v>-1.25</v>
      </c>
      <c r="X31" s="25"/>
      <c r="Y31" s="24">
        <f>+$F$31/12</f>
        <v>-1.25</v>
      </c>
      <c r="Z31" s="25"/>
      <c r="AA31" s="24">
        <f>+$F$31/12</f>
        <v>-1.25</v>
      </c>
      <c r="AB31" s="25"/>
      <c r="AC31" s="24">
        <f>+$F$31/12</f>
        <v>-1.25</v>
      </c>
      <c r="AD31" s="25"/>
      <c r="AE31" s="24">
        <f>+$F$31/12</f>
        <v>-1.25</v>
      </c>
      <c r="AF31" s="25"/>
    </row>
    <row r="32" spans="1:32" s="10" customFormat="1" ht="12.75">
      <c r="A32" s="9" t="s">
        <v>472</v>
      </c>
      <c r="B32" s="23" t="s">
        <v>19</v>
      </c>
      <c r="C32" s="23" t="s">
        <v>20</v>
      </c>
      <c r="D32" s="93"/>
      <c r="E32" s="106">
        <f t="shared" si="0"/>
        <v>0</v>
      </c>
      <c r="F32" s="138">
        <v>-39</v>
      </c>
      <c r="G32" s="139">
        <f t="shared" si="1"/>
        <v>-9.75</v>
      </c>
      <c r="H32" s="141">
        <f t="shared" si="3"/>
        <v>-39</v>
      </c>
      <c r="I32" s="24">
        <f aca="true" t="shared" si="15" ref="I32:O32">+$F$32/12</f>
        <v>-3.25</v>
      </c>
      <c r="J32" s="27">
        <f t="shared" si="15"/>
        <v>-3.25</v>
      </c>
      <c r="K32" s="24">
        <f t="shared" si="15"/>
        <v>-3.25</v>
      </c>
      <c r="L32" s="27">
        <f t="shared" si="15"/>
        <v>-3.25</v>
      </c>
      <c r="M32" s="24">
        <f t="shared" si="15"/>
        <v>-3.25</v>
      </c>
      <c r="N32" s="27">
        <f t="shared" si="2"/>
        <v>-3.25</v>
      </c>
      <c r="O32" s="24">
        <f t="shared" si="15"/>
        <v>-3.25</v>
      </c>
      <c r="P32" s="25"/>
      <c r="Q32" s="24">
        <f>+$F$32/12</f>
        <v>-3.25</v>
      </c>
      <c r="R32" s="25"/>
      <c r="S32" s="24">
        <f>+$F$32/12</f>
        <v>-3.25</v>
      </c>
      <c r="T32" s="25"/>
      <c r="U32" s="24">
        <f>+$F$32/12</f>
        <v>-3.25</v>
      </c>
      <c r="V32" s="25"/>
      <c r="W32" s="24">
        <f>+$F$32/12</f>
        <v>-3.25</v>
      </c>
      <c r="X32" s="25"/>
      <c r="Y32" s="24">
        <f>+$F$32/12</f>
        <v>-3.25</v>
      </c>
      <c r="Z32" s="25"/>
      <c r="AA32" s="24">
        <f>+$F$32/12</f>
        <v>-3.25</v>
      </c>
      <c r="AB32" s="25"/>
      <c r="AC32" s="24">
        <f>+$F$32/12</f>
        <v>-3.25</v>
      </c>
      <c r="AD32" s="25"/>
      <c r="AE32" s="24">
        <f>+$F$32/12</f>
        <v>-3.25</v>
      </c>
      <c r="AF32" s="25"/>
    </row>
    <row r="33" spans="1:32" s="10" customFormat="1" ht="25.5">
      <c r="A33" s="9" t="s">
        <v>472</v>
      </c>
      <c r="B33" s="23" t="s">
        <v>21</v>
      </c>
      <c r="C33" s="23" t="s">
        <v>22</v>
      </c>
      <c r="D33" s="93"/>
      <c r="E33" s="106">
        <f t="shared" si="0"/>
        <v>0</v>
      </c>
      <c r="F33" s="138">
        <v>-8</v>
      </c>
      <c r="G33" s="139">
        <f t="shared" si="1"/>
        <v>-2</v>
      </c>
      <c r="H33" s="141">
        <f t="shared" si="3"/>
        <v>-8</v>
      </c>
      <c r="I33" s="24">
        <f aca="true" t="shared" si="16" ref="I33:O33">+$F$33/12</f>
        <v>-0.6666666666666666</v>
      </c>
      <c r="J33" s="27">
        <f t="shared" si="16"/>
        <v>-0.6666666666666666</v>
      </c>
      <c r="K33" s="24">
        <f t="shared" si="16"/>
        <v>-0.6666666666666666</v>
      </c>
      <c r="L33" s="27">
        <f t="shared" si="16"/>
        <v>-0.6666666666666666</v>
      </c>
      <c r="M33" s="24">
        <f t="shared" si="16"/>
        <v>-0.6666666666666666</v>
      </c>
      <c r="N33" s="27">
        <f t="shared" si="2"/>
        <v>-0.6666666666666666</v>
      </c>
      <c r="O33" s="24">
        <f t="shared" si="16"/>
        <v>-0.6666666666666666</v>
      </c>
      <c r="P33" s="25"/>
      <c r="Q33" s="24">
        <f>+$F$33/12</f>
        <v>-0.6666666666666666</v>
      </c>
      <c r="R33" s="25"/>
      <c r="S33" s="24">
        <f>+$F$33/12</f>
        <v>-0.6666666666666666</v>
      </c>
      <c r="T33" s="25"/>
      <c r="U33" s="24">
        <f>+$F$33/12</f>
        <v>-0.6666666666666666</v>
      </c>
      <c r="V33" s="25"/>
      <c r="W33" s="24">
        <f>+$F$33/12</f>
        <v>-0.6666666666666666</v>
      </c>
      <c r="X33" s="25"/>
      <c r="Y33" s="24">
        <f>+$F$33/12</f>
        <v>-0.6666666666666666</v>
      </c>
      <c r="Z33" s="25"/>
      <c r="AA33" s="24">
        <f>+$F$33/12</f>
        <v>-0.6666666666666666</v>
      </c>
      <c r="AB33" s="25"/>
      <c r="AC33" s="24">
        <f>+$F$33/12</f>
        <v>-0.6666666666666666</v>
      </c>
      <c r="AD33" s="25"/>
      <c r="AE33" s="24">
        <f>+$F$33/12</f>
        <v>-0.6666666666666666</v>
      </c>
      <c r="AF33" s="25"/>
    </row>
    <row r="34" spans="1:32" s="10" customFormat="1" ht="25.5">
      <c r="A34" s="9" t="s">
        <v>472</v>
      </c>
      <c r="B34" s="23" t="s">
        <v>23</v>
      </c>
      <c r="C34" s="23" t="s">
        <v>24</v>
      </c>
      <c r="D34" s="93"/>
      <c r="E34" s="106">
        <f t="shared" si="0"/>
        <v>0</v>
      </c>
      <c r="F34" s="138">
        <v>-30</v>
      </c>
      <c r="G34" s="139">
        <f t="shared" si="1"/>
        <v>-7.5</v>
      </c>
      <c r="H34" s="141">
        <f t="shared" si="3"/>
        <v>-30</v>
      </c>
      <c r="I34" s="24">
        <f aca="true" t="shared" si="17" ref="I34:O34">+$F$34/12</f>
        <v>-2.5</v>
      </c>
      <c r="J34" s="27">
        <f t="shared" si="17"/>
        <v>-2.5</v>
      </c>
      <c r="K34" s="24">
        <f t="shared" si="17"/>
        <v>-2.5</v>
      </c>
      <c r="L34" s="27">
        <f t="shared" si="17"/>
        <v>-2.5</v>
      </c>
      <c r="M34" s="24">
        <f t="shared" si="17"/>
        <v>-2.5</v>
      </c>
      <c r="N34" s="27">
        <f t="shared" si="2"/>
        <v>-2.5</v>
      </c>
      <c r="O34" s="24">
        <f t="shared" si="17"/>
        <v>-2.5</v>
      </c>
      <c r="P34" s="25"/>
      <c r="Q34" s="24">
        <f>+$F$34/12</f>
        <v>-2.5</v>
      </c>
      <c r="R34" s="25"/>
      <c r="S34" s="24">
        <f>+$F$34/12</f>
        <v>-2.5</v>
      </c>
      <c r="T34" s="25"/>
      <c r="U34" s="24">
        <f>+$F$34/12</f>
        <v>-2.5</v>
      </c>
      <c r="V34" s="25"/>
      <c r="W34" s="24">
        <f>+$F$34/12</f>
        <v>-2.5</v>
      </c>
      <c r="X34" s="25"/>
      <c r="Y34" s="24">
        <f>+$F$34/12</f>
        <v>-2.5</v>
      </c>
      <c r="Z34" s="25"/>
      <c r="AA34" s="24">
        <f>+$F$34/12</f>
        <v>-2.5</v>
      </c>
      <c r="AB34" s="25"/>
      <c r="AC34" s="24">
        <f>+$F$34/12</f>
        <v>-2.5</v>
      </c>
      <c r="AD34" s="25"/>
      <c r="AE34" s="24">
        <f>+$F$34/12</f>
        <v>-2.5</v>
      </c>
      <c r="AF34" s="25"/>
    </row>
    <row r="35" spans="1:32" s="10" customFormat="1" ht="12.75">
      <c r="A35" s="9" t="s">
        <v>472</v>
      </c>
      <c r="B35" s="23" t="s">
        <v>25</v>
      </c>
      <c r="C35" s="23" t="s">
        <v>26</v>
      </c>
      <c r="D35" s="93" t="s">
        <v>487</v>
      </c>
      <c r="E35" s="106">
        <f t="shared" si="0"/>
        <v>0</v>
      </c>
      <c r="F35" s="138">
        <v>-18</v>
      </c>
      <c r="G35" s="139">
        <f t="shared" si="1"/>
        <v>-4.5</v>
      </c>
      <c r="H35" s="141">
        <f t="shared" si="3"/>
        <v>-18</v>
      </c>
      <c r="I35" s="24">
        <f aca="true" t="shared" si="18" ref="I35:O35">+$F$35/12</f>
        <v>-1.5</v>
      </c>
      <c r="J35" s="27">
        <f t="shared" si="18"/>
        <v>-1.5</v>
      </c>
      <c r="K35" s="24">
        <f t="shared" si="18"/>
        <v>-1.5</v>
      </c>
      <c r="L35" s="27">
        <f t="shared" si="18"/>
        <v>-1.5</v>
      </c>
      <c r="M35" s="24">
        <f t="shared" si="18"/>
        <v>-1.5</v>
      </c>
      <c r="N35" s="27">
        <f t="shared" si="2"/>
        <v>-1.5</v>
      </c>
      <c r="O35" s="24">
        <f t="shared" si="18"/>
        <v>-1.5</v>
      </c>
      <c r="P35" s="25"/>
      <c r="Q35" s="24">
        <f>+$F$35/12</f>
        <v>-1.5</v>
      </c>
      <c r="R35" s="25"/>
      <c r="S35" s="24">
        <f>+$F$35/12</f>
        <v>-1.5</v>
      </c>
      <c r="T35" s="25"/>
      <c r="U35" s="24">
        <f>+$F$35/12</f>
        <v>-1.5</v>
      </c>
      <c r="V35" s="25"/>
      <c r="W35" s="24">
        <f>+$F$35/12</f>
        <v>-1.5</v>
      </c>
      <c r="X35" s="25"/>
      <c r="Y35" s="24">
        <f>+$F$35/12</f>
        <v>-1.5</v>
      </c>
      <c r="Z35" s="25"/>
      <c r="AA35" s="24">
        <f>+$F$35/12</f>
        <v>-1.5</v>
      </c>
      <c r="AB35" s="25"/>
      <c r="AC35" s="24">
        <f>+$F$35/12</f>
        <v>-1.5</v>
      </c>
      <c r="AD35" s="25"/>
      <c r="AE35" s="24">
        <f>+$F$35/12</f>
        <v>-1.5</v>
      </c>
      <c r="AF35" s="25"/>
    </row>
    <row r="36" spans="1:32" s="10" customFormat="1" ht="12.75">
      <c r="A36" s="9" t="s">
        <v>472</v>
      </c>
      <c r="B36" s="23" t="s">
        <v>27</v>
      </c>
      <c r="C36" s="23" t="s">
        <v>28</v>
      </c>
      <c r="D36" s="93" t="s">
        <v>487</v>
      </c>
      <c r="E36" s="106">
        <f t="shared" si="0"/>
        <v>0</v>
      </c>
      <c r="F36" s="138">
        <v>-84</v>
      </c>
      <c r="G36" s="139">
        <f t="shared" si="1"/>
        <v>-21</v>
      </c>
      <c r="H36" s="141">
        <f t="shared" si="3"/>
        <v>-84</v>
      </c>
      <c r="I36" s="24">
        <f aca="true" t="shared" si="19" ref="I36:O36">+$F$36/12</f>
        <v>-7</v>
      </c>
      <c r="J36" s="27">
        <f>+I36</f>
        <v>-7</v>
      </c>
      <c r="K36" s="24">
        <f t="shared" si="19"/>
        <v>-7</v>
      </c>
      <c r="L36" s="27">
        <f>+K36</f>
        <v>-7</v>
      </c>
      <c r="M36" s="24">
        <f t="shared" si="19"/>
        <v>-7</v>
      </c>
      <c r="N36" s="27">
        <f t="shared" si="2"/>
        <v>-7</v>
      </c>
      <c r="O36" s="24">
        <f t="shared" si="19"/>
        <v>-7</v>
      </c>
      <c r="P36" s="27"/>
      <c r="Q36" s="24">
        <f>+$F$36/12</f>
        <v>-7</v>
      </c>
      <c r="R36" s="27"/>
      <c r="S36" s="24">
        <f>+$F$36/12</f>
        <v>-7</v>
      </c>
      <c r="T36" s="27"/>
      <c r="U36" s="24">
        <f>+$F$36/12</f>
        <v>-7</v>
      </c>
      <c r="V36" s="27"/>
      <c r="W36" s="24">
        <f>+$F$36/12</f>
        <v>-7</v>
      </c>
      <c r="X36" s="27"/>
      <c r="Y36" s="24">
        <f>+$F$36/12</f>
        <v>-7</v>
      </c>
      <c r="Z36" s="27"/>
      <c r="AA36" s="24">
        <f>+$F$36/12</f>
        <v>-7</v>
      </c>
      <c r="AB36" s="27"/>
      <c r="AC36" s="24">
        <f>+$F$36/12</f>
        <v>-7</v>
      </c>
      <c r="AD36" s="27"/>
      <c r="AE36" s="24">
        <f>+$F$36/12</f>
        <v>-7</v>
      </c>
      <c r="AF36" s="27"/>
    </row>
    <row r="37" spans="1:32" s="10" customFormat="1" ht="25.5">
      <c r="A37" s="9" t="s">
        <v>472</v>
      </c>
      <c r="B37" s="23" t="s">
        <v>29</v>
      </c>
      <c r="C37" s="23" t="s">
        <v>30</v>
      </c>
      <c r="D37" s="93"/>
      <c r="E37" s="106">
        <f t="shared" si="0"/>
        <v>0</v>
      </c>
      <c r="F37" s="138">
        <v>-29</v>
      </c>
      <c r="G37" s="139">
        <f t="shared" si="1"/>
        <v>-7.25</v>
      </c>
      <c r="H37" s="141">
        <f t="shared" si="3"/>
        <v>-29</v>
      </c>
      <c r="I37" s="24">
        <f aca="true" t="shared" si="20" ref="I37:O37">+$F$37/12</f>
        <v>-2.4166666666666665</v>
      </c>
      <c r="J37" s="27">
        <f t="shared" si="20"/>
        <v>-2.4166666666666665</v>
      </c>
      <c r="K37" s="24">
        <f t="shared" si="20"/>
        <v>-2.4166666666666665</v>
      </c>
      <c r="L37" s="27">
        <f t="shared" si="20"/>
        <v>-2.4166666666666665</v>
      </c>
      <c r="M37" s="24">
        <f t="shared" si="20"/>
        <v>-2.4166666666666665</v>
      </c>
      <c r="N37" s="27">
        <f t="shared" si="2"/>
        <v>-2.4166666666666665</v>
      </c>
      <c r="O37" s="24">
        <f t="shared" si="20"/>
        <v>-2.4166666666666665</v>
      </c>
      <c r="P37" s="25"/>
      <c r="Q37" s="24">
        <f>+$F$37/12</f>
        <v>-2.4166666666666665</v>
      </c>
      <c r="R37" s="25"/>
      <c r="S37" s="24">
        <f>+$F$37/12</f>
        <v>-2.4166666666666665</v>
      </c>
      <c r="T37" s="25"/>
      <c r="U37" s="24">
        <f>+$F$37/12</f>
        <v>-2.4166666666666665</v>
      </c>
      <c r="V37" s="25"/>
      <c r="W37" s="24">
        <f>+$F$37/12</f>
        <v>-2.4166666666666665</v>
      </c>
      <c r="X37" s="25"/>
      <c r="Y37" s="24">
        <f>+$F$37/12</f>
        <v>-2.4166666666666665</v>
      </c>
      <c r="Z37" s="25"/>
      <c r="AA37" s="24">
        <f>+$F$37/12</f>
        <v>-2.4166666666666665</v>
      </c>
      <c r="AB37" s="25"/>
      <c r="AC37" s="24">
        <f>+$F$37/12</f>
        <v>-2.4166666666666665</v>
      </c>
      <c r="AD37" s="25"/>
      <c r="AE37" s="24">
        <f>+$F$37/12</f>
        <v>-2.4166666666666665</v>
      </c>
      <c r="AF37" s="25"/>
    </row>
    <row r="38" spans="1:32" s="10" customFormat="1" ht="25.5">
      <c r="A38" s="9" t="s">
        <v>472</v>
      </c>
      <c r="B38" s="23" t="s">
        <v>31</v>
      </c>
      <c r="C38" s="23" t="s">
        <v>32</v>
      </c>
      <c r="D38" s="93"/>
      <c r="E38" s="106">
        <f t="shared" si="0"/>
        <v>0</v>
      </c>
      <c r="F38" s="138">
        <v>-262</v>
      </c>
      <c r="G38" s="139">
        <f t="shared" si="1"/>
        <v>-26.2</v>
      </c>
      <c r="H38" s="141">
        <f t="shared" si="3"/>
        <v>-262</v>
      </c>
      <c r="I38" s="24"/>
      <c r="J38" s="27"/>
      <c r="K38" s="24"/>
      <c r="L38" s="27"/>
      <c r="M38" s="24">
        <f>+$F$38/10</f>
        <v>-26.2</v>
      </c>
      <c r="N38" s="27">
        <f t="shared" si="2"/>
        <v>-26.2</v>
      </c>
      <c r="O38" s="24">
        <f>+$F$38/10</f>
        <v>-26.2</v>
      </c>
      <c r="P38" s="25"/>
      <c r="Q38" s="24">
        <f>+$F$38/10</f>
        <v>-26.2</v>
      </c>
      <c r="R38" s="25"/>
      <c r="S38" s="24">
        <f>+$F$38/10</f>
        <v>-26.2</v>
      </c>
      <c r="T38" s="25"/>
      <c r="U38" s="24">
        <f>+$F$38/10</f>
        <v>-26.2</v>
      </c>
      <c r="V38" s="25"/>
      <c r="W38" s="24">
        <f>+$F$38/10</f>
        <v>-26.2</v>
      </c>
      <c r="X38" s="25"/>
      <c r="Y38" s="24">
        <f>+$F$38/10</f>
        <v>-26.2</v>
      </c>
      <c r="Z38" s="25"/>
      <c r="AA38" s="24">
        <f>+$F$38/10</f>
        <v>-26.2</v>
      </c>
      <c r="AB38" s="25"/>
      <c r="AC38" s="24">
        <f>+$F$38/10</f>
        <v>-26.2</v>
      </c>
      <c r="AD38" s="25"/>
      <c r="AE38" s="24">
        <f>+$F$38/10</f>
        <v>-26.2</v>
      </c>
      <c r="AF38" s="25"/>
    </row>
    <row r="39" spans="1:32" s="10" customFormat="1" ht="25.5">
      <c r="A39" s="9" t="s">
        <v>472</v>
      </c>
      <c r="B39" s="23" t="s">
        <v>34</v>
      </c>
      <c r="C39" s="23" t="s">
        <v>35</v>
      </c>
      <c r="D39" s="93"/>
      <c r="E39" s="106">
        <f t="shared" si="0"/>
        <v>0</v>
      </c>
      <c r="F39" s="138">
        <v>-67</v>
      </c>
      <c r="G39" s="139">
        <f t="shared" si="1"/>
        <v>-16.75</v>
      </c>
      <c r="H39" s="141">
        <f t="shared" si="3"/>
        <v>-67</v>
      </c>
      <c r="I39" s="24">
        <f aca="true" t="shared" si="21" ref="I39:O39">+$F$39/12</f>
        <v>-5.583333333333333</v>
      </c>
      <c r="J39" s="27">
        <f t="shared" si="21"/>
        <v>-5.583333333333333</v>
      </c>
      <c r="K39" s="24">
        <f t="shared" si="21"/>
        <v>-5.583333333333333</v>
      </c>
      <c r="L39" s="27">
        <f t="shared" si="21"/>
        <v>-5.583333333333333</v>
      </c>
      <c r="M39" s="24">
        <f t="shared" si="21"/>
        <v>-5.583333333333333</v>
      </c>
      <c r="N39" s="27">
        <f t="shared" si="2"/>
        <v>-5.583333333333333</v>
      </c>
      <c r="O39" s="24">
        <f t="shared" si="21"/>
        <v>-5.583333333333333</v>
      </c>
      <c r="P39" s="25"/>
      <c r="Q39" s="24">
        <f>+$F$39/12</f>
        <v>-5.583333333333333</v>
      </c>
      <c r="R39" s="25"/>
      <c r="S39" s="24">
        <f>+$F$39/12</f>
        <v>-5.583333333333333</v>
      </c>
      <c r="T39" s="25"/>
      <c r="U39" s="24">
        <f>+$F$39/12</f>
        <v>-5.583333333333333</v>
      </c>
      <c r="V39" s="25"/>
      <c r="W39" s="24">
        <f>+$F$39/12</f>
        <v>-5.583333333333333</v>
      </c>
      <c r="X39" s="25"/>
      <c r="Y39" s="24">
        <f>+$F$39/12</f>
        <v>-5.583333333333333</v>
      </c>
      <c r="Z39" s="25"/>
      <c r="AA39" s="24">
        <f>+$F$39/12</f>
        <v>-5.583333333333333</v>
      </c>
      <c r="AB39" s="25"/>
      <c r="AC39" s="24">
        <f>+$F$39/12</f>
        <v>-5.583333333333333</v>
      </c>
      <c r="AD39" s="25"/>
      <c r="AE39" s="24">
        <f>+$F$39/12</f>
        <v>-5.583333333333333</v>
      </c>
      <c r="AF39" s="25"/>
    </row>
    <row r="40" spans="1:32" s="10" customFormat="1" ht="12.75">
      <c r="A40" s="9" t="s">
        <v>40</v>
      </c>
      <c r="B40" s="23" t="s">
        <v>45</v>
      </c>
      <c r="C40" s="23" t="s">
        <v>46</v>
      </c>
      <c r="D40" s="93"/>
      <c r="E40" s="106">
        <f t="shared" si="0"/>
        <v>0</v>
      </c>
      <c r="F40" s="138">
        <v>-50</v>
      </c>
      <c r="G40" s="139">
        <f t="shared" si="1"/>
        <v>-4.166666666666667</v>
      </c>
      <c r="H40" s="141">
        <f t="shared" si="3"/>
        <v>-50</v>
      </c>
      <c r="I40" s="24">
        <f>+$F$40/12</f>
        <v>-4.166666666666667</v>
      </c>
      <c r="J40" s="25">
        <v>0</v>
      </c>
      <c r="K40" s="24">
        <f>+$F$40/12</f>
        <v>-4.166666666666667</v>
      </c>
      <c r="L40" s="25">
        <v>0</v>
      </c>
      <c r="M40" s="24">
        <f>+$F$40/12</f>
        <v>-4.166666666666667</v>
      </c>
      <c r="N40" s="27">
        <f t="shared" si="2"/>
        <v>-4.166666666666667</v>
      </c>
      <c r="O40" s="24">
        <f>+$F$40/12</f>
        <v>-4.166666666666667</v>
      </c>
      <c r="P40" s="25"/>
      <c r="Q40" s="24">
        <f>+$F$40/12</f>
        <v>-4.166666666666667</v>
      </c>
      <c r="R40" s="25"/>
      <c r="S40" s="24">
        <f>+$F$40/12</f>
        <v>-4.166666666666667</v>
      </c>
      <c r="T40" s="25"/>
      <c r="U40" s="24">
        <f>+$F$40/12</f>
        <v>-4.166666666666667</v>
      </c>
      <c r="V40" s="25"/>
      <c r="W40" s="24">
        <f>+$F$40/12</f>
        <v>-4.166666666666667</v>
      </c>
      <c r="X40" s="25"/>
      <c r="Y40" s="24">
        <f>+$F$40/12</f>
        <v>-4.166666666666667</v>
      </c>
      <c r="Z40" s="25"/>
      <c r="AA40" s="24">
        <f>+$F$40/12</f>
        <v>-4.166666666666667</v>
      </c>
      <c r="AB40" s="25"/>
      <c r="AC40" s="24">
        <f>+$F$40/12</f>
        <v>-4.166666666666667</v>
      </c>
      <c r="AD40" s="25"/>
      <c r="AE40" s="24">
        <f>+$F$40/12</f>
        <v>-4.166666666666667</v>
      </c>
      <c r="AF40" s="25"/>
    </row>
    <row r="41" spans="1:32" s="10" customFormat="1" ht="25.5">
      <c r="A41" s="9" t="s">
        <v>40</v>
      </c>
      <c r="B41" s="23" t="s">
        <v>49</v>
      </c>
      <c r="C41" s="23" t="s">
        <v>50</v>
      </c>
      <c r="D41" s="93"/>
      <c r="E41" s="106">
        <f t="shared" si="0"/>
        <v>0</v>
      </c>
      <c r="F41" s="138">
        <v>-20</v>
      </c>
      <c r="G41" s="139">
        <f t="shared" si="1"/>
        <v>-5</v>
      </c>
      <c r="H41" s="141">
        <f t="shared" si="3"/>
        <v>-20</v>
      </c>
      <c r="I41" s="24">
        <f>+$F$41/12</f>
        <v>-1.6666666666666667</v>
      </c>
      <c r="J41" s="27">
        <f aca="true" t="shared" si="22" ref="J41:J49">I41</f>
        <v>-1.6666666666666667</v>
      </c>
      <c r="K41" s="24">
        <f>+$F$41/12</f>
        <v>-1.6666666666666667</v>
      </c>
      <c r="L41" s="27">
        <f>K41</f>
        <v>-1.6666666666666667</v>
      </c>
      <c r="M41" s="24">
        <f>+$F$41/12</f>
        <v>-1.6666666666666667</v>
      </c>
      <c r="N41" s="27">
        <f t="shared" si="2"/>
        <v>-1.6666666666666667</v>
      </c>
      <c r="O41" s="24">
        <f>+$F$41/12</f>
        <v>-1.6666666666666667</v>
      </c>
      <c r="P41" s="27"/>
      <c r="Q41" s="24">
        <f>+$F$41/12</f>
        <v>-1.6666666666666667</v>
      </c>
      <c r="R41" s="27"/>
      <c r="S41" s="24">
        <f>+$F$41/12</f>
        <v>-1.6666666666666667</v>
      </c>
      <c r="T41" s="27"/>
      <c r="U41" s="24">
        <f>+$F$41/12</f>
        <v>-1.6666666666666667</v>
      </c>
      <c r="V41" s="27"/>
      <c r="W41" s="24">
        <f>+$F$41/12</f>
        <v>-1.6666666666666667</v>
      </c>
      <c r="X41" s="27"/>
      <c r="Y41" s="24">
        <f>+$F$41/12</f>
        <v>-1.6666666666666667</v>
      </c>
      <c r="Z41" s="27"/>
      <c r="AA41" s="24">
        <f>+$F$41/12</f>
        <v>-1.6666666666666667</v>
      </c>
      <c r="AB41" s="27"/>
      <c r="AC41" s="24">
        <f>+$F$41/12</f>
        <v>-1.6666666666666667</v>
      </c>
      <c r="AD41" s="27"/>
      <c r="AE41" s="24">
        <f>+$F$41/12</f>
        <v>-1.6666666666666667</v>
      </c>
      <c r="AF41" s="27"/>
    </row>
    <row r="42" spans="1:32" s="10" customFormat="1" ht="12.75">
      <c r="A42" s="9" t="s">
        <v>40</v>
      </c>
      <c r="B42" s="23" t="s">
        <v>51</v>
      </c>
      <c r="C42" s="23" t="s">
        <v>52</v>
      </c>
      <c r="D42" s="93"/>
      <c r="E42" s="106">
        <f t="shared" si="0"/>
        <v>0</v>
      </c>
      <c r="F42" s="138">
        <v>-5.49</v>
      </c>
      <c r="G42" s="139">
        <f t="shared" si="1"/>
        <v>-1.3725</v>
      </c>
      <c r="H42" s="141">
        <f t="shared" si="3"/>
        <v>-5.49</v>
      </c>
      <c r="I42" s="24">
        <f>+$F$42/12</f>
        <v>-0.4575</v>
      </c>
      <c r="J42" s="27">
        <f t="shared" si="22"/>
        <v>-0.4575</v>
      </c>
      <c r="K42" s="24">
        <f>+$F$42/12</f>
        <v>-0.4575</v>
      </c>
      <c r="L42" s="27">
        <f>K42</f>
        <v>-0.4575</v>
      </c>
      <c r="M42" s="24">
        <f>+$F$42/12</f>
        <v>-0.4575</v>
      </c>
      <c r="N42" s="27">
        <f t="shared" si="2"/>
        <v>-0.4575</v>
      </c>
      <c r="O42" s="24">
        <f>+$F$42/12</f>
        <v>-0.4575</v>
      </c>
      <c r="P42" s="27"/>
      <c r="Q42" s="24">
        <f>+$F$42/12</f>
        <v>-0.4575</v>
      </c>
      <c r="R42" s="27"/>
      <c r="S42" s="24">
        <f>+$F$42/12</f>
        <v>-0.4575</v>
      </c>
      <c r="T42" s="27"/>
      <c r="U42" s="24">
        <f>+$F$42/12</f>
        <v>-0.4575</v>
      </c>
      <c r="V42" s="27"/>
      <c r="W42" s="24">
        <f>+$F$42/12</f>
        <v>-0.4575</v>
      </c>
      <c r="X42" s="27"/>
      <c r="Y42" s="24">
        <f>+$F$42/12</f>
        <v>-0.4575</v>
      </c>
      <c r="Z42" s="27"/>
      <c r="AA42" s="24">
        <f>+$F$42/12</f>
        <v>-0.4575</v>
      </c>
      <c r="AB42" s="27"/>
      <c r="AC42" s="24">
        <f>+$F$42/12</f>
        <v>-0.4575</v>
      </c>
      <c r="AD42" s="27"/>
      <c r="AE42" s="24">
        <f>+$F$42/12</f>
        <v>-0.4575</v>
      </c>
      <c r="AF42" s="27"/>
    </row>
    <row r="43" spans="1:32" s="10" customFormat="1" ht="25.5">
      <c r="A43" s="9" t="s">
        <v>40</v>
      </c>
      <c r="B43" s="23" t="s">
        <v>53</v>
      </c>
      <c r="C43" s="23" t="s">
        <v>465</v>
      </c>
      <c r="D43" s="93"/>
      <c r="E43" s="106">
        <f t="shared" si="0"/>
        <v>0</v>
      </c>
      <c r="F43" s="138">
        <v>-7.5</v>
      </c>
      <c r="G43" s="139">
        <f t="shared" si="1"/>
        <v>-1.875</v>
      </c>
      <c r="H43" s="141">
        <f t="shared" si="3"/>
        <v>-7.5</v>
      </c>
      <c r="I43" s="24">
        <f>+$F$43/12</f>
        <v>-0.625</v>
      </c>
      <c r="J43" s="27">
        <f t="shared" si="22"/>
        <v>-0.625</v>
      </c>
      <c r="K43" s="24">
        <f>+$F$43/12</f>
        <v>-0.625</v>
      </c>
      <c r="L43" s="27">
        <f>K43</f>
        <v>-0.625</v>
      </c>
      <c r="M43" s="24">
        <f>+$F$43/12</f>
        <v>-0.625</v>
      </c>
      <c r="N43" s="27">
        <f t="shared" si="2"/>
        <v>-0.625</v>
      </c>
      <c r="O43" s="24">
        <f>+$F$43/12</f>
        <v>-0.625</v>
      </c>
      <c r="P43" s="27"/>
      <c r="Q43" s="24">
        <f>+$F$43/12</f>
        <v>-0.625</v>
      </c>
      <c r="R43" s="27"/>
      <c r="S43" s="24">
        <f>+$F$43/12</f>
        <v>-0.625</v>
      </c>
      <c r="T43" s="27"/>
      <c r="U43" s="24">
        <f>+$F$43/12</f>
        <v>-0.625</v>
      </c>
      <c r="V43" s="27"/>
      <c r="W43" s="24">
        <f>+$F$43/12</f>
        <v>-0.625</v>
      </c>
      <c r="X43" s="27"/>
      <c r="Y43" s="24">
        <f>+$F$43/12</f>
        <v>-0.625</v>
      </c>
      <c r="Z43" s="27"/>
      <c r="AA43" s="24">
        <f>+$F$43/12</f>
        <v>-0.625</v>
      </c>
      <c r="AB43" s="27"/>
      <c r="AC43" s="24">
        <f>+$F$43/12</f>
        <v>-0.625</v>
      </c>
      <c r="AD43" s="27"/>
      <c r="AE43" s="24">
        <f>+$F$43/12</f>
        <v>-0.625</v>
      </c>
      <c r="AF43" s="27"/>
    </row>
    <row r="44" spans="1:32" s="10" customFormat="1" ht="12.75">
      <c r="A44" s="9" t="s">
        <v>40</v>
      </c>
      <c r="B44" s="23" t="s">
        <v>54</v>
      </c>
      <c r="C44" s="23" t="s">
        <v>488</v>
      </c>
      <c r="D44" s="93"/>
      <c r="E44" s="106">
        <f t="shared" si="0"/>
        <v>0</v>
      </c>
      <c r="F44" s="138">
        <v>-3.6</v>
      </c>
      <c r="G44" s="139">
        <f t="shared" si="1"/>
        <v>-0.8999999999999999</v>
      </c>
      <c r="H44" s="141">
        <f t="shared" si="3"/>
        <v>-3.6</v>
      </c>
      <c r="I44" s="24">
        <f>+$F$44/12</f>
        <v>-0.3</v>
      </c>
      <c r="J44" s="27">
        <f t="shared" si="22"/>
        <v>-0.3</v>
      </c>
      <c r="K44" s="24">
        <f>+$F$44/12</f>
        <v>-0.3</v>
      </c>
      <c r="L44" s="27">
        <f>K44</f>
        <v>-0.3</v>
      </c>
      <c r="M44" s="24">
        <f>+$F$44/12</f>
        <v>-0.3</v>
      </c>
      <c r="N44" s="27">
        <f t="shared" si="2"/>
        <v>-0.3</v>
      </c>
      <c r="O44" s="24">
        <f>+$F$44/12</f>
        <v>-0.3</v>
      </c>
      <c r="P44" s="27"/>
      <c r="Q44" s="24">
        <f>+$F$44/12</f>
        <v>-0.3</v>
      </c>
      <c r="R44" s="27"/>
      <c r="S44" s="24">
        <f>+$F$44/12</f>
        <v>-0.3</v>
      </c>
      <c r="T44" s="27"/>
      <c r="U44" s="24">
        <f>+$F$44/12</f>
        <v>-0.3</v>
      </c>
      <c r="V44" s="27"/>
      <c r="W44" s="24">
        <f>+$F$44/12</f>
        <v>-0.3</v>
      </c>
      <c r="X44" s="27"/>
      <c r="Y44" s="24">
        <f>+$F$44/12</f>
        <v>-0.3</v>
      </c>
      <c r="Z44" s="27"/>
      <c r="AA44" s="24">
        <f>+$F$44/12</f>
        <v>-0.3</v>
      </c>
      <c r="AB44" s="27"/>
      <c r="AC44" s="24">
        <f>+$F$44/12</f>
        <v>-0.3</v>
      </c>
      <c r="AD44" s="27"/>
      <c r="AE44" s="24">
        <f>+$F$44/12</f>
        <v>-0.3</v>
      </c>
      <c r="AF44" s="27"/>
    </row>
    <row r="45" spans="1:32" s="10" customFormat="1" ht="25.5">
      <c r="A45" s="9" t="s">
        <v>40</v>
      </c>
      <c r="B45" s="23" t="s">
        <v>59</v>
      </c>
      <c r="C45" s="23" t="s">
        <v>466</v>
      </c>
      <c r="D45" s="93"/>
      <c r="E45" s="106">
        <f t="shared" si="0"/>
        <v>0</v>
      </c>
      <c r="F45" s="138">
        <v>-20</v>
      </c>
      <c r="G45" s="139">
        <f t="shared" si="1"/>
        <v>-5</v>
      </c>
      <c r="H45" s="141">
        <f t="shared" si="3"/>
        <v>-20</v>
      </c>
      <c r="I45" s="24">
        <f>+$F$45/12</f>
        <v>-1.6666666666666667</v>
      </c>
      <c r="J45" s="27">
        <f t="shared" si="22"/>
        <v>-1.6666666666666667</v>
      </c>
      <c r="K45" s="24">
        <f>+$F$45/12</f>
        <v>-1.6666666666666667</v>
      </c>
      <c r="L45" s="27">
        <f>K45</f>
        <v>-1.6666666666666667</v>
      </c>
      <c r="M45" s="24">
        <f>+$F$45/12</f>
        <v>-1.6666666666666667</v>
      </c>
      <c r="N45" s="27">
        <f t="shared" si="2"/>
        <v>-1.6666666666666667</v>
      </c>
      <c r="O45" s="24">
        <f>+$F$45/12</f>
        <v>-1.6666666666666667</v>
      </c>
      <c r="P45" s="27"/>
      <c r="Q45" s="24">
        <f>+$F$45/12</f>
        <v>-1.6666666666666667</v>
      </c>
      <c r="R45" s="27"/>
      <c r="S45" s="24">
        <f>+$F$45/12</f>
        <v>-1.6666666666666667</v>
      </c>
      <c r="T45" s="27"/>
      <c r="U45" s="24">
        <f>+$F$45/12</f>
        <v>-1.6666666666666667</v>
      </c>
      <c r="V45" s="27"/>
      <c r="W45" s="24">
        <f>+$F$45/12</f>
        <v>-1.6666666666666667</v>
      </c>
      <c r="X45" s="27"/>
      <c r="Y45" s="24">
        <f>+$F$45/12</f>
        <v>-1.6666666666666667</v>
      </c>
      <c r="Z45" s="27"/>
      <c r="AA45" s="24">
        <f>+$F$45/12</f>
        <v>-1.6666666666666667</v>
      </c>
      <c r="AB45" s="27"/>
      <c r="AC45" s="24">
        <f>+$F$45/12</f>
        <v>-1.6666666666666667</v>
      </c>
      <c r="AD45" s="27"/>
      <c r="AE45" s="24">
        <f>+$F$45/12</f>
        <v>-1.6666666666666667</v>
      </c>
      <c r="AF45" s="27"/>
    </row>
    <row r="46" spans="1:32" s="10" customFormat="1" ht="12.75">
      <c r="A46" s="9" t="s">
        <v>470</v>
      </c>
      <c r="B46" s="23" t="s">
        <v>63</v>
      </c>
      <c r="C46" s="23" t="s">
        <v>64</v>
      </c>
      <c r="D46" s="93"/>
      <c r="E46" s="106">
        <f t="shared" si="0"/>
        <v>0</v>
      </c>
      <c r="F46" s="138">
        <v>-20</v>
      </c>
      <c r="G46" s="139">
        <f t="shared" si="1"/>
        <v>-5</v>
      </c>
      <c r="H46" s="141">
        <f t="shared" si="3"/>
        <v>-20</v>
      </c>
      <c r="I46" s="24">
        <f>+$F$46/12</f>
        <v>-1.6666666666666667</v>
      </c>
      <c r="J46" s="27">
        <f t="shared" si="22"/>
        <v>-1.6666666666666667</v>
      </c>
      <c r="K46" s="24">
        <f>+$F$46/12</f>
        <v>-1.6666666666666667</v>
      </c>
      <c r="L46" s="27">
        <f aca="true" t="shared" si="23" ref="L46:L93">K46</f>
        <v>-1.6666666666666667</v>
      </c>
      <c r="M46" s="24">
        <f>+$F$46/12</f>
        <v>-1.6666666666666667</v>
      </c>
      <c r="N46" s="27">
        <f t="shared" si="2"/>
        <v>-1.6666666666666667</v>
      </c>
      <c r="O46" s="24">
        <f>+$F$46/12</f>
        <v>-1.6666666666666667</v>
      </c>
      <c r="P46" s="27"/>
      <c r="Q46" s="24">
        <f>+$F$46/12</f>
        <v>-1.6666666666666667</v>
      </c>
      <c r="R46" s="27"/>
      <c r="S46" s="24">
        <f>+$F$46/12</f>
        <v>-1.6666666666666667</v>
      </c>
      <c r="T46" s="27"/>
      <c r="U46" s="24">
        <f>+$F$46/12</f>
        <v>-1.6666666666666667</v>
      </c>
      <c r="V46" s="27"/>
      <c r="W46" s="24">
        <f>+$F$46/12</f>
        <v>-1.6666666666666667</v>
      </c>
      <c r="X46" s="27"/>
      <c r="Y46" s="24">
        <f>+$F$46/12</f>
        <v>-1.6666666666666667</v>
      </c>
      <c r="Z46" s="27"/>
      <c r="AA46" s="24">
        <f>+$F$46/12</f>
        <v>-1.6666666666666667</v>
      </c>
      <c r="AB46" s="27"/>
      <c r="AC46" s="24">
        <f>+$F$46/12</f>
        <v>-1.6666666666666667</v>
      </c>
      <c r="AD46" s="27"/>
      <c r="AE46" s="24">
        <f>+$F$46/12</f>
        <v>-1.6666666666666667</v>
      </c>
      <c r="AF46" s="27"/>
    </row>
    <row r="47" spans="1:32" s="10" customFormat="1" ht="12.75">
      <c r="A47" s="9" t="s">
        <v>470</v>
      </c>
      <c r="B47" s="23" t="s">
        <v>65</v>
      </c>
      <c r="C47" s="23" t="s">
        <v>66</v>
      </c>
      <c r="D47" s="93"/>
      <c r="E47" s="106">
        <f t="shared" si="0"/>
        <v>0</v>
      </c>
      <c r="F47" s="138">
        <v>-20</v>
      </c>
      <c r="G47" s="139">
        <f t="shared" si="1"/>
        <v>-5</v>
      </c>
      <c r="H47" s="141">
        <f t="shared" si="3"/>
        <v>-20</v>
      </c>
      <c r="I47" s="24">
        <f>+$F$47/12</f>
        <v>-1.6666666666666667</v>
      </c>
      <c r="J47" s="27">
        <f t="shared" si="22"/>
        <v>-1.6666666666666667</v>
      </c>
      <c r="K47" s="24">
        <f>+$F$47/12</f>
        <v>-1.6666666666666667</v>
      </c>
      <c r="L47" s="27">
        <f t="shared" si="23"/>
        <v>-1.6666666666666667</v>
      </c>
      <c r="M47" s="24">
        <f>+$F$47/12</f>
        <v>-1.6666666666666667</v>
      </c>
      <c r="N47" s="27">
        <f t="shared" si="2"/>
        <v>-1.6666666666666667</v>
      </c>
      <c r="O47" s="24">
        <f>+$F$47/12</f>
        <v>-1.6666666666666667</v>
      </c>
      <c r="P47" s="27"/>
      <c r="Q47" s="24">
        <f>+$F$47/12</f>
        <v>-1.6666666666666667</v>
      </c>
      <c r="R47" s="27"/>
      <c r="S47" s="24">
        <f>+$F$47/12</f>
        <v>-1.6666666666666667</v>
      </c>
      <c r="T47" s="27"/>
      <c r="U47" s="24">
        <f>+$F$47/12</f>
        <v>-1.6666666666666667</v>
      </c>
      <c r="V47" s="27"/>
      <c r="W47" s="24">
        <f>+$F$47/12</f>
        <v>-1.6666666666666667</v>
      </c>
      <c r="X47" s="27"/>
      <c r="Y47" s="24">
        <f>+$F$47/12</f>
        <v>-1.6666666666666667</v>
      </c>
      <c r="Z47" s="27"/>
      <c r="AA47" s="24">
        <f>+$F$47/12</f>
        <v>-1.6666666666666667</v>
      </c>
      <c r="AB47" s="27"/>
      <c r="AC47" s="24">
        <f>+$F$47/12</f>
        <v>-1.6666666666666667</v>
      </c>
      <c r="AD47" s="27"/>
      <c r="AE47" s="24">
        <f>+$F$47/12</f>
        <v>-1.6666666666666667</v>
      </c>
      <c r="AF47" s="27"/>
    </row>
    <row r="48" spans="1:32" s="10" customFormat="1" ht="25.5">
      <c r="A48" s="9" t="s">
        <v>470</v>
      </c>
      <c r="B48" s="23" t="s">
        <v>68</v>
      </c>
      <c r="C48" s="23" t="s">
        <v>69</v>
      </c>
      <c r="D48" s="93"/>
      <c r="E48" s="106">
        <f t="shared" si="0"/>
        <v>0</v>
      </c>
      <c r="F48" s="138">
        <v>-1</v>
      </c>
      <c r="G48" s="139">
        <f t="shared" si="1"/>
        <v>-0.25</v>
      </c>
      <c r="H48" s="141">
        <f t="shared" si="3"/>
        <v>-1</v>
      </c>
      <c r="I48" s="24">
        <f>+$F$48/12</f>
        <v>-0.08333333333333333</v>
      </c>
      <c r="J48" s="27">
        <f t="shared" si="22"/>
        <v>-0.08333333333333333</v>
      </c>
      <c r="K48" s="24">
        <f>+$F$48/12</f>
        <v>-0.08333333333333333</v>
      </c>
      <c r="L48" s="27">
        <f t="shared" si="23"/>
        <v>-0.08333333333333333</v>
      </c>
      <c r="M48" s="24">
        <f>+$F$48/12</f>
        <v>-0.08333333333333333</v>
      </c>
      <c r="N48" s="27">
        <f t="shared" si="2"/>
        <v>-0.08333333333333333</v>
      </c>
      <c r="O48" s="24">
        <f>+$F$48/12</f>
        <v>-0.08333333333333333</v>
      </c>
      <c r="P48" s="27"/>
      <c r="Q48" s="24">
        <f>+$F$48/12</f>
        <v>-0.08333333333333333</v>
      </c>
      <c r="R48" s="27"/>
      <c r="S48" s="24">
        <f>+$F$48/12</f>
        <v>-0.08333333333333333</v>
      </c>
      <c r="T48" s="27"/>
      <c r="U48" s="24">
        <f>+$F$48/12</f>
        <v>-0.08333333333333333</v>
      </c>
      <c r="V48" s="27"/>
      <c r="W48" s="24">
        <f>+$F$48/12</f>
        <v>-0.08333333333333333</v>
      </c>
      <c r="X48" s="27"/>
      <c r="Y48" s="24">
        <f>+$F$48/12</f>
        <v>-0.08333333333333333</v>
      </c>
      <c r="Z48" s="27"/>
      <c r="AA48" s="24">
        <f>+$F$48/12</f>
        <v>-0.08333333333333333</v>
      </c>
      <c r="AB48" s="27"/>
      <c r="AC48" s="24">
        <f>+$F$48/12</f>
        <v>-0.08333333333333333</v>
      </c>
      <c r="AD48" s="27"/>
      <c r="AE48" s="24">
        <f>+$F$48/12</f>
        <v>-0.08333333333333333</v>
      </c>
      <c r="AF48" s="27"/>
    </row>
    <row r="49" spans="1:32" s="10" customFormat="1" ht="12.75">
      <c r="A49" s="9" t="s">
        <v>470</v>
      </c>
      <c r="B49" s="23" t="s">
        <v>70</v>
      </c>
      <c r="C49" s="23" t="s">
        <v>71</v>
      </c>
      <c r="D49" s="93"/>
      <c r="E49" s="106">
        <f t="shared" si="0"/>
        <v>0</v>
      </c>
      <c r="F49" s="138">
        <v>-35</v>
      </c>
      <c r="G49" s="139">
        <f t="shared" si="1"/>
        <v>-8.75</v>
      </c>
      <c r="H49" s="141">
        <f t="shared" si="3"/>
        <v>-35</v>
      </c>
      <c r="I49" s="24">
        <f>+$F$49/12</f>
        <v>-2.9166666666666665</v>
      </c>
      <c r="J49" s="27">
        <f t="shared" si="22"/>
        <v>-2.9166666666666665</v>
      </c>
      <c r="K49" s="24">
        <f>+$F$49/12</f>
        <v>-2.9166666666666665</v>
      </c>
      <c r="L49" s="27">
        <f t="shared" si="23"/>
        <v>-2.9166666666666665</v>
      </c>
      <c r="M49" s="24">
        <f>+$F$49/12</f>
        <v>-2.9166666666666665</v>
      </c>
      <c r="N49" s="27">
        <f t="shared" si="2"/>
        <v>-2.9166666666666665</v>
      </c>
      <c r="O49" s="24">
        <f>+$F$49/12</f>
        <v>-2.9166666666666665</v>
      </c>
      <c r="P49" s="27"/>
      <c r="Q49" s="24">
        <f>+$F$49/12</f>
        <v>-2.9166666666666665</v>
      </c>
      <c r="R49" s="27"/>
      <c r="S49" s="24">
        <f>+$F$49/12</f>
        <v>-2.9166666666666665</v>
      </c>
      <c r="T49" s="27"/>
      <c r="U49" s="24">
        <f>+$F$49/12</f>
        <v>-2.9166666666666665</v>
      </c>
      <c r="V49" s="27"/>
      <c r="W49" s="24">
        <f>+$F$49/12</f>
        <v>-2.9166666666666665</v>
      </c>
      <c r="X49" s="27"/>
      <c r="Y49" s="24">
        <f>+$F$49/12</f>
        <v>-2.9166666666666665</v>
      </c>
      <c r="Z49" s="27"/>
      <c r="AA49" s="24">
        <f>+$F$49/12</f>
        <v>-2.9166666666666665</v>
      </c>
      <c r="AB49" s="27"/>
      <c r="AC49" s="24">
        <f>+$F$49/12</f>
        <v>-2.9166666666666665</v>
      </c>
      <c r="AD49" s="27"/>
      <c r="AE49" s="24">
        <f>+$F$49/12</f>
        <v>-2.9166666666666665</v>
      </c>
      <c r="AF49" s="27"/>
    </row>
    <row r="50" spans="1:32" s="10" customFormat="1" ht="12.75">
      <c r="A50" s="9" t="s">
        <v>470</v>
      </c>
      <c r="B50" s="23" t="s">
        <v>74</v>
      </c>
      <c r="C50" s="23" t="s">
        <v>75</v>
      </c>
      <c r="D50" s="93"/>
      <c r="E50" s="106">
        <f t="shared" si="0"/>
        <v>0</v>
      </c>
      <c r="F50" s="138">
        <v>-5</v>
      </c>
      <c r="G50" s="139">
        <f t="shared" si="1"/>
        <v>-0.8333333333333334</v>
      </c>
      <c r="H50" s="141">
        <f t="shared" si="3"/>
        <v>-5</v>
      </c>
      <c r="I50" s="24">
        <f>+$F$50/12</f>
        <v>-0.4166666666666667</v>
      </c>
      <c r="J50" s="27"/>
      <c r="K50" s="24">
        <f>+$F$50/12</f>
        <v>-0.4166666666666667</v>
      </c>
      <c r="L50" s="27">
        <f t="shared" si="23"/>
        <v>-0.4166666666666667</v>
      </c>
      <c r="M50" s="24">
        <f>+$F$50/12</f>
        <v>-0.4166666666666667</v>
      </c>
      <c r="N50" s="27">
        <f t="shared" si="2"/>
        <v>-0.4166666666666667</v>
      </c>
      <c r="O50" s="24">
        <f>+$F$50/12</f>
        <v>-0.4166666666666667</v>
      </c>
      <c r="P50" s="27"/>
      <c r="Q50" s="24">
        <f>+$F$50/12</f>
        <v>-0.4166666666666667</v>
      </c>
      <c r="R50" s="27"/>
      <c r="S50" s="24">
        <f>+$F$50/12</f>
        <v>-0.4166666666666667</v>
      </c>
      <c r="T50" s="27"/>
      <c r="U50" s="24">
        <f>+$F$50/12</f>
        <v>-0.4166666666666667</v>
      </c>
      <c r="V50" s="27"/>
      <c r="W50" s="24">
        <f>+$F$50/12</f>
        <v>-0.4166666666666667</v>
      </c>
      <c r="X50" s="27"/>
      <c r="Y50" s="24">
        <f>+$F$50/12</f>
        <v>-0.4166666666666667</v>
      </c>
      <c r="Z50" s="27"/>
      <c r="AA50" s="24">
        <f>+$F$50/12</f>
        <v>-0.4166666666666667</v>
      </c>
      <c r="AB50" s="27"/>
      <c r="AC50" s="24">
        <f>+$F$50/12</f>
        <v>-0.4166666666666667</v>
      </c>
      <c r="AD50" s="27"/>
      <c r="AE50" s="24">
        <f>+$F$50/12</f>
        <v>-0.4166666666666667</v>
      </c>
      <c r="AF50" s="27"/>
    </row>
    <row r="51" spans="1:32" s="10" customFormat="1" ht="12.75">
      <c r="A51" s="9" t="s">
        <v>469</v>
      </c>
      <c r="B51" s="23" t="s">
        <v>78</v>
      </c>
      <c r="C51" s="23" t="s">
        <v>79</v>
      </c>
      <c r="D51" s="93"/>
      <c r="E51" s="106">
        <f t="shared" si="0"/>
        <v>0</v>
      </c>
      <c r="F51" s="138">
        <v>-15</v>
      </c>
      <c r="G51" s="139">
        <f t="shared" si="1"/>
        <v>-3.75</v>
      </c>
      <c r="H51" s="141">
        <f t="shared" si="3"/>
        <v>-15</v>
      </c>
      <c r="I51" s="24">
        <f>+$F$51/12</f>
        <v>-1.25</v>
      </c>
      <c r="J51" s="27">
        <f>I51</f>
        <v>-1.25</v>
      </c>
      <c r="K51" s="24">
        <f>+$F$51/12</f>
        <v>-1.25</v>
      </c>
      <c r="L51" s="27">
        <f>K51</f>
        <v>-1.25</v>
      </c>
      <c r="M51" s="24">
        <f>+$F$51/12</f>
        <v>-1.25</v>
      </c>
      <c r="N51" s="27">
        <f t="shared" si="2"/>
        <v>-1.25</v>
      </c>
      <c r="O51" s="24">
        <f>+$F$51/12</f>
        <v>-1.25</v>
      </c>
      <c r="P51" s="27"/>
      <c r="Q51" s="24">
        <f>+$F$51/12</f>
        <v>-1.25</v>
      </c>
      <c r="R51" s="27"/>
      <c r="S51" s="24">
        <f>+$F$51/12</f>
        <v>-1.25</v>
      </c>
      <c r="T51" s="27"/>
      <c r="U51" s="24">
        <f>+$F$51/12</f>
        <v>-1.25</v>
      </c>
      <c r="V51" s="27"/>
      <c r="W51" s="24">
        <f>+$F$51/12</f>
        <v>-1.25</v>
      </c>
      <c r="X51" s="27"/>
      <c r="Y51" s="24">
        <f>+$F$51/12</f>
        <v>-1.25</v>
      </c>
      <c r="Z51" s="27"/>
      <c r="AA51" s="24">
        <f>+$F$51/12</f>
        <v>-1.25</v>
      </c>
      <c r="AB51" s="27"/>
      <c r="AC51" s="24">
        <f>+$F$51/12</f>
        <v>-1.25</v>
      </c>
      <c r="AD51" s="27"/>
      <c r="AE51" s="24">
        <f>+$F$51/12</f>
        <v>-1.25</v>
      </c>
      <c r="AF51" s="27"/>
    </row>
    <row r="52" spans="1:32" s="10" customFormat="1" ht="12.75">
      <c r="A52" s="9" t="s">
        <v>469</v>
      </c>
      <c r="B52" s="23" t="s">
        <v>80</v>
      </c>
      <c r="C52" s="23" t="s">
        <v>81</v>
      </c>
      <c r="D52" s="93"/>
      <c r="E52" s="106">
        <f t="shared" si="0"/>
        <v>0</v>
      </c>
      <c r="F52" s="138">
        <v>-16</v>
      </c>
      <c r="G52" s="139">
        <f t="shared" si="1"/>
        <v>-2.6666666666666665</v>
      </c>
      <c r="H52" s="141">
        <f t="shared" si="3"/>
        <v>-16</v>
      </c>
      <c r="I52" s="24">
        <f>+$F$52/12</f>
        <v>-1.3333333333333333</v>
      </c>
      <c r="J52" s="27"/>
      <c r="K52" s="24">
        <f>+$F$52/12</f>
        <v>-1.3333333333333333</v>
      </c>
      <c r="L52" s="27">
        <f t="shared" si="23"/>
        <v>-1.3333333333333333</v>
      </c>
      <c r="M52" s="24">
        <f>+$F$52/12</f>
        <v>-1.3333333333333333</v>
      </c>
      <c r="N52" s="27">
        <f t="shared" si="2"/>
        <v>-1.3333333333333333</v>
      </c>
      <c r="O52" s="24">
        <f>+$F$52/12</f>
        <v>-1.3333333333333333</v>
      </c>
      <c r="P52" s="27"/>
      <c r="Q52" s="24">
        <f>+$F$52/12</f>
        <v>-1.3333333333333333</v>
      </c>
      <c r="R52" s="27"/>
      <c r="S52" s="24">
        <f>+$F$52/12</f>
        <v>-1.3333333333333333</v>
      </c>
      <c r="T52" s="27"/>
      <c r="U52" s="24">
        <f>+$F$52/12</f>
        <v>-1.3333333333333333</v>
      </c>
      <c r="V52" s="27"/>
      <c r="W52" s="24">
        <f>+$F$52/12</f>
        <v>-1.3333333333333333</v>
      </c>
      <c r="X52" s="27"/>
      <c r="Y52" s="24">
        <f>+$F$52/12</f>
        <v>-1.3333333333333333</v>
      </c>
      <c r="Z52" s="27"/>
      <c r="AA52" s="24">
        <f>+$F$52/12</f>
        <v>-1.3333333333333333</v>
      </c>
      <c r="AB52" s="27"/>
      <c r="AC52" s="24">
        <f>+$F$52/12</f>
        <v>-1.3333333333333333</v>
      </c>
      <c r="AD52" s="27"/>
      <c r="AE52" s="24">
        <f>+$F$52/12</f>
        <v>-1.3333333333333333</v>
      </c>
      <c r="AF52" s="27"/>
    </row>
    <row r="53" spans="1:32" s="10" customFormat="1" ht="12.75">
      <c r="A53" s="9" t="s">
        <v>469</v>
      </c>
      <c r="B53" s="23" t="s">
        <v>82</v>
      </c>
      <c r="C53" s="23" t="s">
        <v>83</v>
      </c>
      <c r="D53" s="93"/>
      <c r="E53" s="106">
        <f t="shared" si="0"/>
        <v>0</v>
      </c>
      <c r="F53" s="138">
        <v>-60</v>
      </c>
      <c r="G53" s="139">
        <f t="shared" si="1"/>
        <v>-15</v>
      </c>
      <c r="H53" s="141">
        <f t="shared" si="3"/>
        <v>-60</v>
      </c>
      <c r="I53" s="24">
        <f>+$F$53/12</f>
        <v>-5</v>
      </c>
      <c r="J53" s="27">
        <f>I53</f>
        <v>-5</v>
      </c>
      <c r="K53" s="24">
        <f>+$F$53/12</f>
        <v>-5</v>
      </c>
      <c r="L53" s="27">
        <f t="shared" si="23"/>
        <v>-5</v>
      </c>
      <c r="M53" s="24">
        <f>+$F$53/12</f>
        <v>-5</v>
      </c>
      <c r="N53" s="27">
        <f t="shared" si="2"/>
        <v>-5</v>
      </c>
      <c r="O53" s="24">
        <f>+$F$53/12</f>
        <v>-5</v>
      </c>
      <c r="P53" s="27"/>
      <c r="Q53" s="24">
        <f>+$F$53/12</f>
        <v>-5</v>
      </c>
      <c r="R53" s="27"/>
      <c r="S53" s="24">
        <f>+$F$53/12</f>
        <v>-5</v>
      </c>
      <c r="T53" s="27"/>
      <c r="U53" s="24">
        <f>+$F$53/12</f>
        <v>-5</v>
      </c>
      <c r="V53" s="27"/>
      <c r="W53" s="24">
        <f>+$F$53/12</f>
        <v>-5</v>
      </c>
      <c r="X53" s="27"/>
      <c r="Y53" s="24">
        <f>+$F$53/12</f>
        <v>-5</v>
      </c>
      <c r="Z53" s="27"/>
      <c r="AA53" s="24">
        <f>+$F$53/12</f>
        <v>-5</v>
      </c>
      <c r="AB53" s="27"/>
      <c r="AC53" s="24">
        <f>+$F$53/12</f>
        <v>-5</v>
      </c>
      <c r="AD53" s="27"/>
      <c r="AE53" s="24">
        <f>+$F$53/12</f>
        <v>-5</v>
      </c>
      <c r="AF53" s="27"/>
    </row>
    <row r="54" spans="1:32" s="10" customFormat="1" ht="25.5">
      <c r="A54" s="9" t="s">
        <v>469</v>
      </c>
      <c r="B54" s="23" t="s">
        <v>84</v>
      </c>
      <c r="C54" s="23" t="s">
        <v>85</v>
      </c>
      <c r="D54" s="93"/>
      <c r="E54" s="106">
        <f t="shared" si="0"/>
        <v>0</v>
      </c>
      <c r="F54" s="138">
        <v>-4</v>
      </c>
      <c r="G54" s="139">
        <f t="shared" si="1"/>
        <v>-1</v>
      </c>
      <c r="H54" s="141">
        <f t="shared" si="3"/>
        <v>-4</v>
      </c>
      <c r="I54" s="24">
        <f>+$F$54/12</f>
        <v>-0.3333333333333333</v>
      </c>
      <c r="J54" s="27">
        <f>I54</f>
        <v>-0.3333333333333333</v>
      </c>
      <c r="K54" s="24">
        <f>+$F$54/12</f>
        <v>-0.3333333333333333</v>
      </c>
      <c r="L54" s="27">
        <f t="shared" si="23"/>
        <v>-0.3333333333333333</v>
      </c>
      <c r="M54" s="24">
        <f>+$F$54/12</f>
        <v>-0.3333333333333333</v>
      </c>
      <c r="N54" s="27">
        <f t="shared" si="2"/>
        <v>-0.3333333333333333</v>
      </c>
      <c r="O54" s="24">
        <f>+$F$54/12</f>
        <v>-0.3333333333333333</v>
      </c>
      <c r="P54" s="27"/>
      <c r="Q54" s="24">
        <f>+$F$54/12</f>
        <v>-0.3333333333333333</v>
      </c>
      <c r="R54" s="27"/>
      <c r="S54" s="24">
        <f>+$F$54/12</f>
        <v>-0.3333333333333333</v>
      </c>
      <c r="T54" s="27"/>
      <c r="U54" s="24">
        <f>+$F$54/12</f>
        <v>-0.3333333333333333</v>
      </c>
      <c r="V54" s="27"/>
      <c r="W54" s="24">
        <f>+$F$54/12</f>
        <v>-0.3333333333333333</v>
      </c>
      <c r="X54" s="27"/>
      <c r="Y54" s="24">
        <f>+$F$54/12</f>
        <v>-0.3333333333333333</v>
      </c>
      <c r="Z54" s="27"/>
      <c r="AA54" s="24">
        <f>+$F$54/12</f>
        <v>-0.3333333333333333</v>
      </c>
      <c r="AB54" s="27"/>
      <c r="AC54" s="24">
        <f>+$F$54/12</f>
        <v>-0.3333333333333333</v>
      </c>
      <c r="AD54" s="27"/>
      <c r="AE54" s="24">
        <f>+$F$54/12</f>
        <v>-0.3333333333333333</v>
      </c>
      <c r="AF54" s="27"/>
    </row>
    <row r="55" spans="1:32" s="10" customFormat="1" ht="12.75">
      <c r="A55" s="9" t="s">
        <v>469</v>
      </c>
      <c r="B55" s="23" t="s">
        <v>86</v>
      </c>
      <c r="C55" s="23" t="s">
        <v>87</v>
      </c>
      <c r="D55" s="93"/>
      <c r="E55" s="106">
        <f t="shared" si="0"/>
        <v>0</v>
      </c>
      <c r="F55" s="138">
        <v>-2</v>
      </c>
      <c r="G55" s="139">
        <f t="shared" si="1"/>
        <v>-0.5</v>
      </c>
      <c r="H55" s="141">
        <f t="shared" si="3"/>
        <v>-2</v>
      </c>
      <c r="I55" s="24">
        <f>+$F$55/12</f>
        <v>-0.16666666666666666</v>
      </c>
      <c r="J55" s="27">
        <f>I55</f>
        <v>-0.16666666666666666</v>
      </c>
      <c r="K55" s="24">
        <f>+$F$55/12</f>
        <v>-0.16666666666666666</v>
      </c>
      <c r="L55" s="27">
        <f t="shared" si="23"/>
        <v>-0.16666666666666666</v>
      </c>
      <c r="M55" s="24">
        <f>+$F$55/12</f>
        <v>-0.16666666666666666</v>
      </c>
      <c r="N55" s="27">
        <f t="shared" si="2"/>
        <v>-0.16666666666666666</v>
      </c>
      <c r="O55" s="24">
        <f>+$F$55/12</f>
        <v>-0.16666666666666666</v>
      </c>
      <c r="P55" s="27"/>
      <c r="Q55" s="24">
        <f>+$F$55/12</f>
        <v>-0.16666666666666666</v>
      </c>
      <c r="R55" s="27"/>
      <c r="S55" s="24">
        <f>+$F$55/12</f>
        <v>-0.16666666666666666</v>
      </c>
      <c r="T55" s="27"/>
      <c r="U55" s="24">
        <f>+$F$55/12</f>
        <v>-0.16666666666666666</v>
      </c>
      <c r="V55" s="27"/>
      <c r="W55" s="24">
        <f>+$F$55/12</f>
        <v>-0.16666666666666666</v>
      </c>
      <c r="X55" s="27"/>
      <c r="Y55" s="24">
        <f>+$F$55/12</f>
        <v>-0.16666666666666666</v>
      </c>
      <c r="Z55" s="27"/>
      <c r="AA55" s="24">
        <f>+$F$55/12</f>
        <v>-0.16666666666666666</v>
      </c>
      <c r="AB55" s="27"/>
      <c r="AC55" s="24">
        <f>+$F$55/12</f>
        <v>-0.16666666666666666</v>
      </c>
      <c r="AD55" s="27"/>
      <c r="AE55" s="24">
        <f>+$F$55/12</f>
        <v>-0.16666666666666666</v>
      </c>
      <c r="AF55" s="27"/>
    </row>
    <row r="56" spans="1:32" s="10" customFormat="1" ht="25.5">
      <c r="A56" s="9" t="s">
        <v>470</v>
      </c>
      <c r="B56" s="23" t="s">
        <v>89</v>
      </c>
      <c r="C56" s="23" t="s">
        <v>90</v>
      </c>
      <c r="D56" s="93"/>
      <c r="E56" s="106">
        <f t="shared" si="0"/>
        <v>0</v>
      </c>
      <c r="F56" s="138">
        <v>-2</v>
      </c>
      <c r="G56" s="139">
        <f t="shared" si="1"/>
        <v>-0.5</v>
      </c>
      <c r="H56" s="141">
        <f t="shared" si="3"/>
        <v>-2</v>
      </c>
      <c r="I56" s="24">
        <f>+$F$56/12</f>
        <v>-0.16666666666666666</v>
      </c>
      <c r="J56" s="27">
        <f>I56</f>
        <v>-0.16666666666666666</v>
      </c>
      <c r="K56" s="24">
        <f>+$F$56/12</f>
        <v>-0.16666666666666666</v>
      </c>
      <c r="L56" s="27">
        <f t="shared" si="23"/>
        <v>-0.16666666666666666</v>
      </c>
      <c r="M56" s="24">
        <f>+$F$56/12</f>
        <v>-0.16666666666666666</v>
      </c>
      <c r="N56" s="27">
        <f t="shared" si="2"/>
        <v>-0.16666666666666666</v>
      </c>
      <c r="O56" s="24">
        <f>+$F$56/12</f>
        <v>-0.16666666666666666</v>
      </c>
      <c r="P56" s="27"/>
      <c r="Q56" s="24">
        <f>+$F$56/12</f>
        <v>-0.16666666666666666</v>
      </c>
      <c r="R56" s="27"/>
      <c r="S56" s="24">
        <f>+$F$56/12</f>
        <v>-0.16666666666666666</v>
      </c>
      <c r="T56" s="27"/>
      <c r="U56" s="24">
        <f>+$F$56/12</f>
        <v>-0.16666666666666666</v>
      </c>
      <c r="V56" s="27"/>
      <c r="W56" s="24">
        <f>+$F$56/12</f>
        <v>-0.16666666666666666</v>
      </c>
      <c r="X56" s="27"/>
      <c r="Y56" s="24">
        <f>+$F$56/12</f>
        <v>-0.16666666666666666</v>
      </c>
      <c r="Z56" s="27"/>
      <c r="AA56" s="24">
        <f>+$F$56/12</f>
        <v>-0.16666666666666666</v>
      </c>
      <c r="AB56" s="27"/>
      <c r="AC56" s="24">
        <f>+$F$56/12</f>
        <v>-0.16666666666666666</v>
      </c>
      <c r="AD56" s="27"/>
      <c r="AE56" s="24">
        <f>+$F$56/12</f>
        <v>-0.16666666666666666</v>
      </c>
      <c r="AF56" s="27"/>
    </row>
    <row r="57" spans="1:32" s="10" customFormat="1" ht="12.75">
      <c r="A57" s="9" t="s">
        <v>469</v>
      </c>
      <c r="B57" s="23" t="s">
        <v>91</v>
      </c>
      <c r="C57" s="23" t="s">
        <v>92</v>
      </c>
      <c r="D57" s="93"/>
      <c r="E57" s="106">
        <f t="shared" si="0"/>
        <v>0</v>
      </c>
      <c r="F57" s="138">
        <v>-3</v>
      </c>
      <c r="G57" s="139">
        <f t="shared" si="1"/>
        <v>-0.75</v>
      </c>
      <c r="H57" s="141">
        <f t="shared" si="3"/>
        <v>-3</v>
      </c>
      <c r="I57" s="24">
        <f>+$F$57/12</f>
        <v>-0.25</v>
      </c>
      <c r="J57" s="27">
        <f>I57</f>
        <v>-0.25</v>
      </c>
      <c r="K57" s="24">
        <f>+$F$57/12</f>
        <v>-0.25</v>
      </c>
      <c r="L57" s="27">
        <f>K57</f>
        <v>-0.25</v>
      </c>
      <c r="M57" s="24">
        <f>+$F$57/12</f>
        <v>-0.25</v>
      </c>
      <c r="N57" s="27">
        <f t="shared" si="2"/>
        <v>-0.25</v>
      </c>
      <c r="O57" s="24">
        <f>+$F$57/12</f>
        <v>-0.25</v>
      </c>
      <c r="P57" s="27"/>
      <c r="Q57" s="24">
        <f>+$F$57/12</f>
        <v>-0.25</v>
      </c>
      <c r="R57" s="27"/>
      <c r="S57" s="24">
        <f>+$F$57/12</f>
        <v>-0.25</v>
      </c>
      <c r="T57" s="27"/>
      <c r="U57" s="24">
        <f>+$F$57/12</f>
        <v>-0.25</v>
      </c>
      <c r="V57" s="27"/>
      <c r="W57" s="24">
        <f>+$F$57/12</f>
        <v>-0.25</v>
      </c>
      <c r="X57" s="27"/>
      <c r="Y57" s="24">
        <f>+$F$57/12</f>
        <v>-0.25</v>
      </c>
      <c r="Z57" s="27"/>
      <c r="AA57" s="24">
        <f>+$F$57/12</f>
        <v>-0.25</v>
      </c>
      <c r="AB57" s="27"/>
      <c r="AC57" s="24">
        <f>+$F$57/12</f>
        <v>-0.25</v>
      </c>
      <c r="AD57" s="27"/>
      <c r="AE57" s="24">
        <f>+$F$57/12</f>
        <v>-0.25</v>
      </c>
      <c r="AF57" s="27"/>
    </row>
    <row r="58" spans="1:32" s="10" customFormat="1" ht="25.5">
      <c r="A58" s="9" t="s">
        <v>95</v>
      </c>
      <c r="B58" s="23" t="s">
        <v>108</v>
      </c>
      <c r="C58" s="23" t="s">
        <v>109</v>
      </c>
      <c r="D58" s="93" t="s">
        <v>487</v>
      </c>
      <c r="E58" s="106">
        <f t="shared" si="0"/>
        <v>0</v>
      </c>
      <c r="F58" s="138">
        <v>-9.3</v>
      </c>
      <c r="G58" s="139">
        <f t="shared" si="1"/>
        <v>0</v>
      </c>
      <c r="H58" s="141">
        <f t="shared" si="3"/>
        <v>-9.3</v>
      </c>
      <c r="I58" s="24"/>
      <c r="J58" s="27"/>
      <c r="K58" s="24"/>
      <c r="L58" s="27"/>
      <c r="M58" s="24"/>
      <c r="N58" s="27"/>
      <c r="O58" s="24">
        <f>+$F$58/9</f>
        <v>-1.0333333333333334</v>
      </c>
      <c r="P58" s="27"/>
      <c r="Q58" s="24">
        <f>+$F$58/9</f>
        <v>-1.0333333333333334</v>
      </c>
      <c r="R58" s="27"/>
      <c r="S58" s="24">
        <f>+$F$58/9</f>
        <v>-1.0333333333333334</v>
      </c>
      <c r="T58" s="27"/>
      <c r="U58" s="24">
        <f>+$F$58/9</f>
        <v>-1.0333333333333334</v>
      </c>
      <c r="V58" s="27"/>
      <c r="W58" s="24">
        <f>+$F$58/9</f>
        <v>-1.0333333333333334</v>
      </c>
      <c r="X58" s="27"/>
      <c r="Y58" s="24">
        <f>+$F$58/9</f>
        <v>-1.0333333333333334</v>
      </c>
      <c r="Z58" s="27"/>
      <c r="AA58" s="24">
        <f>+$F$58/9</f>
        <v>-1.0333333333333334</v>
      </c>
      <c r="AB58" s="27"/>
      <c r="AC58" s="24">
        <f>+$F$58/9</f>
        <v>-1.0333333333333334</v>
      </c>
      <c r="AD58" s="27"/>
      <c r="AE58" s="24">
        <f>+$F$58/9</f>
        <v>-1.0333333333333334</v>
      </c>
      <c r="AF58" s="27"/>
    </row>
    <row r="59" spans="1:32" s="10" customFormat="1" ht="25.5">
      <c r="A59" s="9" t="s">
        <v>95</v>
      </c>
      <c r="B59" s="23" t="s">
        <v>110</v>
      </c>
      <c r="C59" s="23" t="s">
        <v>111</v>
      </c>
      <c r="D59" s="93"/>
      <c r="E59" s="106">
        <f t="shared" si="0"/>
        <v>0</v>
      </c>
      <c r="F59" s="138">
        <v>-4</v>
      </c>
      <c r="G59" s="139">
        <f t="shared" si="1"/>
        <v>-1</v>
      </c>
      <c r="H59" s="141">
        <f t="shared" si="3"/>
        <v>-4</v>
      </c>
      <c r="I59" s="24">
        <f>+$F$59/12</f>
        <v>-0.3333333333333333</v>
      </c>
      <c r="J59" s="27">
        <f>I59</f>
        <v>-0.3333333333333333</v>
      </c>
      <c r="K59" s="24">
        <f>+$F$59/12</f>
        <v>-0.3333333333333333</v>
      </c>
      <c r="L59" s="27">
        <f t="shared" si="23"/>
        <v>-0.3333333333333333</v>
      </c>
      <c r="M59" s="24">
        <f>+$F$59/12</f>
        <v>-0.3333333333333333</v>
      </c>
      <c r="N59" s="27">
        <f t="shared" si="2"/>
        <v>-0.3333333333333333</v>
      </c>
      <c r="O59" s="24">
        <f>+$F$59/12</f>
        <v>-0.3333333333333333</v>
      </c>
      <c r="P59" s="27"/>
      <c r="Q59" s="24">
        <f>+$F$59/12</f>
        <v>-0.3333333333333333</v>
      </c>
      <c r="R59" s="27"/>
      <c r="S59" s="24">
        <f>+$F$59/12</f>
        <v>-0.3333333333333333</v>
      </c>
      <c r="T59" s="27"/>
      <c r="U59" s="24">
        <f>+$F$59/12</f>
        <v>-0.3333333333333333</v>
      </c>
      <c r="V59" s="27"/>
      <c r="W59" s="24">
        <f>+$F$59/12</f>
        <v>-0.3333333333333333</v>
      </c>
      <c r="X59" s="27"/>
      <c r="Y59" s="24">
        <f>+$F$59/12</f>
        <v>-0.3333333333333333</v>
      </c>
      <c r="Z59" s="27"/>
      <c r="AA59" s="24">
        <f>+$F$59/12</f>
        <v>-0.3333333333333333</v>
      </c>
      <c r="AB59" s="27"/>
      <c r="AC59" s="24">
        <f>+$F$59/12</f>
        <v>-0.3333333333333333</v>
      </c>
      <c r="AD59" s="27"/>
      <c r="AE59" s="24">
        <f>+$F$59/12</f>
        <v>-0.3333333333333333</v>
      </c>
      <c r="AF59" s="27"/>
    </row>
    <row r="60" spans="1:32" s="10" customFormat="1" ht="25.5">
      <c r="A60" s="9" t="s">
        <v>95</v>
      </c>
      <c r="B60" s="23" t="s">
        <v>112</v>
      </c>
      <c r="C60" s="23" t="s">
        <v>113</v>
      </c>
      <c r="D60" s="93"/>
      <c r="E60" s="106">
        <f t="shared" si="0"/>
        <v>0</v>
      </c>
      <c r="F60" s="138">
        <v>-9.5</v>
      </c>
      <c r="G60" s="139">
        <f t="shared" si="1"/>
        <v>-2.375</v>
      </c>
      <c r="H60" s="141">
        <f t="shared" si="3"/>
        <v>-9.5</v>
      </c>
      <c r="I60" s="24">
        <f>+$F$60/12</f>
        <v>-0.7916666666666666</v>
      </c>
      <c r="J60" s="27">
        <f>I60</f>
        <v>-0.7916666666666666</v>
      </c>
      <c r="K60" s="24">
        <f>+$F$60/12</f>
        <v>-0.7916666666666666</v>
      </c>
      <c r="L60" s="27">
        <f t="shared" si="23"/>
        <v>-0.7916666666666666</v>
      </c>
      <c r="M60" s="24">
        <f>+$F$60/12</f>
        <v>-0.7916666666666666</v>
      </c>
      <c r="N60" s="27">
        <f t="shared" si="2"/>
        <v>-0.7916666666666666</v>
      </c>
      <c r="O60" s="24">
        <f>+$F$60/12</f>
        <v>-0.7916666666666666</v>
      </c>
      <c r="P60" s="25"/>
      <c r="Q60" s="24">
        <f>+$F$60/12</f>
        <v>-0.7916666666666666</v>
      </c>
      <c r="R60" s="25"/>
      <c r="S60" s="24">
        <f>+$F$60/12</f>
        <v>-0.7916666666666666</v>
      </c>
      <c r="T60" s="25"/>
      <c r="U60" s="24">
        <f>+$F$60/12</f>
        <v>-0.7916666666666666</v>
      </c>
      <c r="V60" s="25"/>
      <c r="W60" s="24">
        <f>+$F$60/12</f>
        <v>-0.7916666666666666</v>
      </c>
      <c r="X60" s="25"/>
      <c r="Y60" s="24">
        <f>+$F$60/12</f>
        <v>-0.7916666666666666</v>
      </c>
      <c r="Z60" s="25"/>
      <c r="AA60" s="24">
        <f>+$F$60/12</f>
        <v>-0.7916666666666666</v>
      </c>
      <c r="AB60" s="25"/>
      <c r="AC60" s="24">
        <f>+$F$60/12</f>
        <v>-0.7916666666666666</v>
      </c>
      <c r="AD60" s="25"/>
      <c r="AE60" s="24">
        <f>+$F$60/12</f>
        <v>-0.7916666666666666</v>
      </c>
      <c r="AF60" s="25"/>
    </row>
    <row r="61" spans="1:32" s="10" customFormat="1" ht="25.5">
      <c r="A61" s="9" t="s">
        <v>95</v>
      </c>
      <c r="B61" s="23" t="s">
        <v>114</v>
      </c>
      <c r="C61" s="23" t="s">
        <v>115</v>
      </c>
      <c r="D61" s="93"/>
      <c r="E61" s="106">
        <f t="shared" si="0"/>
        <v>0</v>
      </c>
      <c r="F61" s="138">
        <v>-23.9</v>
      </c>
      <c r="G61" s="139">
        <f t="shared" si="1"/>
        <v>-5.975</v>
      </c>
      <c r="H61" s="141">
        <f t="shared" si="3"/>
        <v>-23.9</v>
      </c>
      <c r="I61" s="24">
        <f>+$F$61/12</f>
        <v>-1.9916666666666665</v>
      </c>
      <c r="J61" s="27">
        <f>I61</f>
        <v>-1.9916666666666665</v>
      </c>
      <c r="K61" s="24">
        <f>+$F$61/12</f>
        <v>-1.9916666666666665</v>
      </c>
      <c r="L61" s="27">
        <f t="shared" si="23"/>
        <v>-1.9916666666666665</v>
      </c>
      <c r="M61" s="24">
        <f>+$F$61/12</f>
        <v>-1.9916666666666665</v>
      </c>
      <c r="N61" s="27">
        <f t="shared" si="2"/>
        <v>-1.9916666666666665</v>
      </c>
      <c r="O61" s="24">
        <f>+$F$61/12</f>
        <v>-1.9916666666666665</v>
      </c>
      <c r="P61" s="27"/>
      <c r="Q61" s="24">
        <f>+$F$61/12</f>
        <v>-1.9916666666666665</v>
      </c>
      <c r="R61" s="27"/>
      <c r="S61" s="24">
        <f>+$F$61/12</f>
        <v>-1.9916666666666665</v>
      </c>
      <c r="T61" s="27"/>
      <c r="U61" s="24">
        <f>+$F$61/12</f>
        <v>-1.9916666666666665</v>
      </c>
      <c r="V61" s="27"/>
      <c r="W61" s="24">
        <f>+$F$61/12</f>
        <v>-1.9916666666666665</v>
      </c>
      <c r="X61" s="27"/>
      <c r="Y61" s="24">
        <f>+$F$61/12</f>
        <v>-1.9916666666666665</v>
      </c>
      <c r="Z61" s="27"/>
      <c r="AA61" s="24">
        <f>+$F$61/12</f>
        <v>-1.9916666666666665</v>
      </c>
      <c r="AB61" s="27"/>
      <c r="AC61" s="24">
        <f>+$F$61/12</f>
        <v>-1.9916666666666665</v>
      </c>
      <c r="AD61" s="27"/>
      <c r="AE61" s="24">
        <f>+$F$61/12</f>
        <v>-1.9916666666666665</v>
      </c>
      <c r="AF61" s="27"/>
    </row>
    <row r="62" spans="1:32" s="10" customFormat="1" ht="12.75">
      <c r="A62" s="9" t="s">
        <v>95</v>
      </c>
      <c r="B62" s="23" t="s">
        <v>116</v>
      </c>
      <c r="C62" s="23" t="s">
        <v>117</v>
      </c>
      <c r="D62" s="93"/>
      <c r="E62" s="106">
        <f t="shared" si="0"/>
        <v>0</v>
      </c>
      <c r="F62" s="138">
        <v>-63</v>
      </c>
      <c r="G62" s="139">
        <f t="shared" si="1"/>
        <v>-15.75</v>
      </c>
      <c r="H62" s="141">
        <f t="shared" si="3"/>
        <v>-63</v>
      </c>
      <c r="I62" s="24">
        <f>+$F$62/12</f>
        <v>-5.25</v>
      </c>
      <c r="J62" s="27">
        <f>I62</f>
        <v>-5.25</v>
      </c>
      <c r="K62" s="24">
        <f>+$F$62/12</f>
        <v>-5.25</v>
      </c>
      <c r="L62" s="27">
        <f t="shared" si="23"/>
        <v>-5.25</v>
      </c>
      <c r="M62" s="24">
        <f>+$F$62/12</f>
        <v>-5.25</v>
      </c>
      <c r="N62" s="27">
        <f t="shared" si="2"/>
        <v>-5.25</v>
      </c>
      <c r="O62" s="24">
        <f>+$F$62/12</f>
        <v>-5.25</v>
      </c>
      <c r="P62" s="27"/>
      <c r="Q62" s="24">
        <f>+$F$62/12</f>
        <v>-5.25</v>
      </c>
      <c r="R62" s="27"/>
      <c r="S62" s="24">
        <f>+$F$62/12</f>
        <v>-5.25</v>
      </c>
      <c r="T62" s="27"/>
      <c r="U62" s="24">
        <f>+$F$62/12</f>
        <v>-5.25</v>
      </c>
      <c r="V62" s="27"/>
      <c r="W62" s="24">
        <f>+$F$62/12</f>
        <v>-5.25</v>
      </c>
      <c r="X62" s="27"/>
      <c r="Y62" s="24">
        <f>+$F$62/12</f>
        <v>-5.25</v>
      </c>
      <c r="Z62" s="27"/>
      <c r="AA62" s="24">
        <f>+$F$62/12</f>
        <v>-5.25</v>
      </c>
      <c r="AB62" s="27"/>
      <c r="AC62" s="24">
        <f>+$F$62/12</f>
        <v>-5.25</v>
      </c>
      <c r="AD62" s="27"/>
      <c r="AE62" s="24">
        <f>+$F$62/12</f>
        <v>-5.25</v>
      </c>
      <c r="AF62" s="27"/>
    </row>
    <row r="63" spans="1:32" s="10" customFormat="1" ht="12.75">
      <c r="A63" s="9" t="s">
        <v>471</v>
      </c>
      <c r="B63" s="23" t="s">
        <v>125</v>
      </c>
      <c r="C63" s="23" t="s">
        <v>126</v>
      </c>
      <c r="D63" s="93"/>
      <c r="E63" s="106">
        <f t="shared" si="0"/>
        <v>0</v>
      </c>
      <c r="F63" s="138">
        <v>-35</v>
      </c>
      <c r="G63" s="139">
        <f t="shared" si="1"/>
        <v>-5.833333333333333</v>
      </c>
      <c r="H63" s="141">
        <f t="shared" si="3"/>
        <v>-35</v>
      </c>
      <c r="I63" s="24">
        <f>+$F$63/12</f>
        <v>-2.9166666666666665</v>
      </c>
      <c r="J63" s="25"/>
      <c r="K63" s="24">
        <f>+$F$63/12</f>
        <v>-2.9166666666666665</v>
      </c>
      <c r="L63" s="27">
        <f t="shared" si="23"/>
        <v>-2.9166666666666665</v>
      </c>
      <c r="M63" s="24">
        <f>+$F$63/12</f>
        <v>-2.9166666666666665</v>
      </c>
      <c r="N63" s="27">
        <f t="shared" si="2"/>
        <v>-2.9166666666666665</v>
      </c>
      <c r="O63" s="24">
        <f>+$F$63/12</f>
        <v>-2.9166666666666665</v>
      </c>
      <c r="P63" s="25"/>
      <c r="Q63" s="24">
        <f>+$F$63/12</f>
        <v>-2.9166666666666665</v>
      </c>
      <c r="R63" s="25"/>
      <c r="S63" s="24">
        <f>+$F$63/12</f>
        <v>-2.9166666666666665</v>
      </c>
      <c r="T63" s="25"/>
      <c r="U63" s="24">
        <f>+$F$63/12</f>
        <v>-2.9166666666666665</v>
      </c>
      <c r="V63" s="25"/>
      <c r="W63" s="24">
        <f>+$F$63/12</f>
        <v>-2.9166666666666665</v>
      </c>
      <c r="X63" s="25"/>
      <c r="Y63" s="24">
        <f>+$F$63/12</f>
        <v>-2.9166666666666665</v>
      </c>
      <c r="Z63" s="25"/>
      <c r="AA63" s="24">
        <f>+$F$63/12</f>
        <v>-2.9166666666666665</v>
      </c>
      <c r="AB63" s="25"/>
      <c r="AC63" s="24">
        <f>+$F$63/12</f>
        <v>-2.9166666666666665</v>
      </c>
      <c r="AD63" s="25"/>
      <c r="AE63" s="24">
        <f>+$F$63/12</f>
        <v>-2.9166666666666665</v>
      </c>
      <c r="AF63" s="25"/>
    </row>
    <row r="64" spans="1:32" s="10" customFormat="1" ht="12.75">
      <c r="A64" s="9" t="s">
        <v>471</v>
      </c>
      <c r="B64" s="23" t="s">
        <v>127</v>
      </c>
      <c r="C64" s="23" t="s">
        <v>128</v>
      </c>
      <c r="D64" s="93"/>
      <c r="E64" s="106">
        <f t="shared" si="0"/>
        <v>0</v>
      </c>
      <c r="F64" s="138">
        <v>-570</v>
      </c>
      <c r="G64" s="139">
        <f t="shared" si="1"/>
        <v>-570</v>
      </c>
      <c r="H64" s="141">
        <f t="shared" si="3"/>
        <v>-570</v>
      </c>
      <c r="I64" s="24">
        <f>+$F$64/12</f>
        <v>-47.5</v>
      </c>
      <c r="J64" s="27">
        <f>+I64</f>
        <v>-47.5</v>
      </c>
      <c r="K64" s="24">
        <f>+$F$64/12</f>
        <v>-47.5</v>
      </c>
      <c r="L64" s="27">
        <f t="shared" si="23"/>
        <v>-47.5</v>
      </c>
      <c r="M64" s="24">
        <f>+$F$64/12</f>
        <v>-47.5</v>
      </c>
      <c r="N64" s="27">
        <f t="shared" si="2"/>
        <v>-47.5</v>
      </c>
      <c r="O64" s="24">
        <f>+$F$64/12</f>
        <v>-47.5</v>
      </c>
      <c r="P64" s="27">
        <f>+O64</f>
        <v>-47.5</v>
      </c>
      <c r="Q64" s="24">
        <f>+$F$64/12</f>
        <v>-47.5</v>
      </c>
      <c r="R64" s="27">
        <f>+Q64</f>
        <v>-47.5</v>
      </c>
      <c r="S64" s="24">
        <f>+$F$64/12</f>
        <v>-47.5</v>
      </c>
      <c r="T64" s="27">
        <f>+S64</f>
        <v>-47.5</v>
      </c>
      <c r="U64" s="24">
        <f>+$F$64/12</f>
        <v>-47.5</v>
      </c>
      <c r="V64" s="27">
        <f>+U64</f>
        <v>-47.5</v>
      </c>
      <c r="W64" s="24">
        <f>+$F$64/12</f>
        <v>-47.5</v>
      </c>
      <c r="X64" s="27">
        <f>+W64</f>
        <v>-47.5</v>
      </c>
      <c r="Y64" s="24">
        <f>+$F$64/12</f>
        <v>-47.5</v>
      </c>
      <c r="Z64" s="27">
        <f>+Y64</f>
        <v>-47.5</v>
      </c>
      <c r="AA64" s="24">
        <f>+$F$64/12</f>
        <v>-47.5</v>
      </c>
      <c r="AB64" s="27">
        <f>+AA64</f>
        <v>-47.5</v>
      </c>
      <c r="AC64" s="24">
        <f>+$F$64/12</f>
        <v>-47.5</v>
      </c>
      <c r="AD64" s="27">
        <f>+AC64</f>
        <v>-47.5</v>
      </c>
      <c r="AE64" s="24">
        <f>+$F$64/12</f>
        <v>-47.5</v>
      </c>
      <c r="AF64" s="27">
        <f>+AE64</f>
        <v>-47.5</v>
      </c>
    </row>
    <row r="65" spans="1:32" s="10" customFormat="1" ht="25.5">
      <c r="A65" s="9" t="s">
        <v>471</v>
      </c>
      <c r="B65" s="23" t="s">
        <v>130</v>
      </c>
      <c r="C65" s="23" t="s">
        <v>131</v>
      </c>
      <c r="D65" s="93"/>
      <c r="E65" s="106">
        <f t="shared" si="0"/>
        <v>0</v>
      </c>
      <c r="F65" s="138">
        <v>-50</v>
      </c>
      <c r="G65" s="139">
        <f t="shared" si="1"/>
        <v>-12.5</v>
      </c>
      <c r="H65" s="141">
        <f t="shared" si="3"/>
        <v>-50</v>
      </c>
      <c r="I65" s="24">
        <f>+$F$65/12</f>
        <v>-4.166666666666667</v>
      </c>
      <c r="J65" s="27">
        <f>+I65</f>
        <v>-4.166666666666667</v>
      </c>
      <c r="K65" s="24">
        <f>+$F$65/12</f>
        <v>-4.166666666666667</v>
      </c>
      <c r="L65" s="27">
        <f t="shared" si="23"/>
        <v>-4.166666666666667</v>
      </c>
      <c r="M65" s="24">
        <f>+$F$65/12</f>
        <v>-4.166666666666667</v>
      </c>
      <c r="N65" s="27">
        <f t="shared" si="2"/>
        <v>-4.166666666666667</v>
      </c>
      <c r="O65" s="24">
        <f>+$F$65/12</f>
        <v>-4.166666666666667</v>
      </c>
      <c r="P65" s="25"/>
      <c r="Q65" s="24">
        <f>+$F$65/12</f>
        <v>-4.166666666666667</v>
      </c>
      <c r="R65" s="25"/>
      <c r="S65" s="24">
        <f>+$F$65/12</f>
        <v>-4.166666666666667</v>
      </c>
      <c r="T65" s="25"/>
      <c r="U65" s="24">
        <f>+$F$65/12</f>
        <v>-4.166666666666667</v>
      </c>
      <c r="V65" s="25"/>
      <c r="W65" s="24">
        <f>+$F$65/12</f>
        <v>-4.166666666666667</v>
      </c>
      <c r="X65" s="25"/>
      <c r="Y65" s="24">
        <f>+$F$65/12</f>
        <v>-4.166666666666667</v>
      </c>
      <c r="Z65" s="25"/>
      <c r="AA65" s="24">
        <f>+$F$65/12</f>
        <v>-4.166666666666667</v>
      </c>
      <c r="AB65" s="25"/>
      <c r="AC65" s="24">
        <f>+$F$65/12</f>
        <v>-4.166666666666667</v>
      </c>
      <c r="AD65" s="25"/>
      <c r="AE65" s="24">
        <f>+$F$65/12</f>
        <v>-4.166666666666667</v>
      </c>
      <c r="AF65" s="25"/>
    </row>
    <row r="66" spans="1:32" s="10" customFormat="1" ht="25.5">
      <c r="A66" s="9" t="s">
        <v>471</v>
      </c>
      <c r="B66" s="23" t="s">
        <v>133</v>
      </c>
      <c r="C66" s="23" t="s">
        <v>134</v>
      </c>
      <c r="D66" s="93"/>
      <c r="E66" s="106">
        <f t="shared" si="0"/>
        <v>0</v>
      </c>
      <c r="F66" s="138">
        <v>-25</v>
      </c>
      <c r="G66" s="139">
        <f t="shared" si="1"/>
        <v>0</v>
      </c>
      <c r="H66" s="141">
        <f t="shared" si="3"/>
        <v>-25</v>
      </c>
      <c r="I66" s="24"/>
      <c r="J66" s="25"/>
      <c r="K66" s="24"/>
      <c r="L66" s="27"/>
      <c r="M66" s="24"/>
      <c r="N66" s="27">
        <f t="shared" si="2"/>
        <v>0</v>
      </c>
      <c r="O66" s="24"/>
      <c r="P66" s="25"/>
      <c r="Q66" s="24"/>
      <c r="R66" s="25"/>
      <c r="S66" s="24"/>
      <c r="T66" s="25"/>
      <c r="U66" s="24">
        <f>+$F$66/6</f>
        <v>-4.166666666666667</v>
      </c>
      <c r="V66" s="25"/>
      <c r="W66" s="24">
        <f>+$F$66/6</f>
        <v>-4.166666666666667</v>
      </c>
      <c r="X66" s="25"/>
      <c r="Y66" s="24">
        <f>+$F$66/6</f>
        <v>-4.166666666666667</v>
      </c>
      <c r="Z66" s="25"/>
      <c r="AA66" s="24">
        <f>+$F$66/6</f>
        <v>-4.166666666666667</v>
      </c>
      <c r="AB66" s="25"/>
      <c r="AC66" s="24">
        <f>+$F$66/6</f>
        <v>-4.166666666666667</v>
      </c>
      <c r="AD66" s="25"/>
      <c r="AE66" s="24">
        <f>+$F$66/6</f>
        <v>-4.166666666666667</v>
      </c>
      <c r="AF66" s="25"/>
    </row>
    <row r="67" spans="1:32" s="10" customFormat="1" ht="25.5">
      <c r="A67" s="9" t="s">
        <v>136</v>
      </c>
      <c r="B67" s="23" t="s">
        <v>138</v>
      </c>
      <c r="C67" s="23" t="s">
        <v>139</v>
      </c>
      <c r="D67" s="93"/>
      <c r="E67" s="106">
        <f t="shared" si="0"/>
        <v>0</v>
      </c>
      <c r="F67" s="138">
        <v>5.271</v>
      </c>
      <c r="G67" s="139">
        <f t="shared" si="1"/>
        <v>5.271000000000001</v>
      </c>
      <c r="H67" s="141">
        <f t="shared" si="3"/>
        <v>5.271</v>
      </c>
      <c r="I67" s="24">
        <f>+$F$67/12</f>
        <v>0.43925</v>
      </c>
      <c r="J67" s="27">
        <f>I67</f>
        <v>0.43925</v>
      </c>
      <c r="K67" s="24">
        <f>+$F$67/12</f>
        <v>0.43925</v>
      </c>
      <c r="L67" s="27">
        <f t="shared" si="23"/>
        <v>0.43925</v>
      </c>
      <c r="M67" s="24">
        <f>+$F$67/12</f>
        <v>0.43925</v>
      </c>
      <c r="N67" s="27">
        <f t="shared" si="2"/>
        <v>0.43925</v>
      </c>
      <c r="O67" s="24">
        <f>+$F$67/12</f>
        <v>0.43925</v>
      </c>
      <c r="P67" s="27">
        <f>+O67</f>
        <v>0.43925</v>
      </c>
      <c r="Q67" s="24">
        <f>+$F$67/12</f>
        <v>0.43925</v>
      </c>
      <c r="R67" s="27">
        <f>+Q67</f>
        <v>0.43925</v>
      </c>
      <c r="S67" s="24">
        <f>+$F$67/12</f>
        <v>0.43925</v>
      </c>
      <c r="T67" s="27">
        <f>+S67</f>
        <v>0.43925</v>
      </c>
      <c r="U67" s="24">
        <f>+$F$67/12</f>
        <v>0.43925</v>
      </c>
      <c r="V67" s="27">
        <f>+U67</f>
        <v>0.43925</v>
      </c>
      <c r="W67" s="24">
        <f>+$F$67/12</f>
        <v>0.43925</v>
      </c>
      <c r="X67" s="27">
        <f>+W67</f>
        <v>0.43925</v>
      </c>
      <c r="Y67" s="24">
        <f>+$F$67/12</f>
        <v>0.43925</v>
      </c>
      <c r="Z67" s="27">
        <f>+Y67</f>
        <v>0.43925</v>
      </c>
      <c r="AA67" s="24">
        <f>+$F$67/12</f>
        <v>0.43925</v>
      </c>
      <c r="AB67" s="27">
        <f>+AA67</f>
        <v>0.43925</v>
      </c>
      <c r="AC67" s="24">
        <f>+$F$67/12</f>
        <v>0.43925</v>
      </c>
      <c r="AD67" s="27">
        <f>+AC67</f>
        <v>0.43925</v>
      </c>
      <c r="AE67" s="24">
        <f>+$F$67/12</f>
        <v>0.43925</v>
      </c>
      <c r="AF67" s="27">
        <f>+AE67</f>
        <v>0.43925</v>
      </c>
    </row>
    <row r="68" spans="1:32" s="10" customFormat="1" ht="25.5">
      <c r="A68" s="9" t="s">
        <v>136</v>
      </c>
      <c r="B68" s="23" t="s">
        <v>140</v>
      </c>
      <c r="C68" s="23" t="s">
        <v>141</v>
      </c>
      <c r="D68" s="93"/>
      <c r="E68" s="106">
        <f t="shared" si="0"/>
        <v>0</v>
      </c>
      <c r="F68" s="138">
        <v>31.1</v>
      </c>
      <c r="G68" s="139">
        <f t="shared" si="1"/>
        <v>31.10000000000001</v>
      </c>
      <c r="H68" s="141">
        <f t="shared" si="3"/>
        <v>31.1</v>
      </c>
      <c r="I68" s="24">
        <f>+$F$68/12</f>
        <v>2.591666666666667</v>
      </c>
      <c r="J68" s="27">
        <f>I68</f>
        <v>2.591666666666667</v>
      </c>
      <c r="K68" s="24">
        <f>+$F$68/12</f>
        <v>2.591666666666667</v>
      </c>
      <c r="L68" s="27">
        <f t="shared" si="23"/>
        <v>2.591666666666667</v>
      </c>
      <c r="M68" s="24">
        <f>+$F$68/12</f>
        <v>2.591666666666667</v>
      </c>
      <c r="N68" s="27">
        <f t="shared" si="2"/>
        <v>2.591666666666667</v>
      </c>
      <c r="O68" s="24">
        <f>+$F$68/12</f>
        <v>2.591666666666667</v>
      </c>
      <c r="P68" s="27">
        <f>+O68</f>
        <v>2.591666666666667</v>
      </c>
      <c r="Q68" s="24">
        <f>+$F$68/12</f>
        <v>2.591666666666667</v>
      </c>
      <c r="R68" s="27">
        <f>+Q68</f>
        <v>2.591666666666667</v>
      </c>
      <c r="S68" s="24">
        <f>+$F$68/12</f>
        <v>2.591666666666667</v>
      </c>
      <c r="T68" s="27">
        <f>+S68</f>
        <v>2.591666666666667</v>
      </c>
      <c r="U68" s="24">
        <f>+$F$68/12</f>
        <v>2.591666666666667</v>
      </c>
      <c r="V68" s="27">
        <f>+U68</f>
        <v>2.591666666666667</v>
      </c>
      <c r="W68" s="24">
        <f>+$F$68/12</f>
        <v>2.591666666666667</v>
      </c>
      <c r="X68" s="27">
        <f>+W68</f>
        <v>2.591666666666667</v>
      </c>
      <c r="Y68" s="24">
        <f>+$F$68/12</f>
        <v>2.591666666666667</v>
      </c>
      <c r="Z68" s="27">
        <f>+Y68</f>
        <v>2.591666666666667</v>
      </c>
      <c r="AA68" s="24">
        <f>+$F$68/12</f>
        <v>2.591666666666667</v>
      </c>
      <c r="AB68" s="27">
        <f>+AA68</f>
        <v>2.591666666666667</v>
      </c>
      <c r="AC68" s="24">
        <f>+$F$68/12</f>
        <v>2.591666666666667</v>
      </c>
      <c r="AD68" s="27">
        <f>+AC68</f>
        <v>2.591666666666667</v>
      </c>
      <c r="AE68" s="24">
        <f>+$F$68/12</f>
        <v>2.591666666666667</v>
      </c>
      <c r="AF68" s="27">
        <f>+AE68</f>
        <v>2.591666666666667</v>
      </c>
    </row>
    <row r="69" spans="1:32" s="10" customFormat="1" ht="25.5">
      <c r="A69" s="9" t="s">
        <v>136</v>
      </c>
      <c r="B69" s="23" t="s">
        <v>142</v>
      </c>
      <c r="C69" s="23" t="s">
        <v>143</v>
      </c>
      <c r="D69" s="93"/>
      <c r="E69" s="106">
        <f t="shared" si="0"/>
        <v>0</v>
      </c>
      <c r="F69" s="138">
        <v>-85.385</v>
      </c>
      <c r="G69" s="139">
        <f t="shared" si="1"/>
        <v>-21.34625</v>
      </c>
      <c r="H69" s="141">
        <f t="shared" si="3"/>
        <v>-85.385</v>
      </c>
      <c r="I69" s="24">
        <f>+$F$69/12</f>
        <v>-7.115416666666667</v>
      </c>
      <c r="J69" s="27">
        <f>I69</f>
        <v>-7.115416666666667</v>
      </c>
      <c r="K69" s="24">
        <f>+$F$69/12</f>
        <v>-7.115416666666667</v>
      </c>
      <c r="L69" s="27">
        <f t="shared" si="23"/>
        <v>-7.115416666666667</v>
      </c>
      <c r="M69" s="24">
        <f>+$F$69/12</f>
        <v>-7.115416666666667</v>
      </c>
      <c r="N69" s="27">
        <f t="shared" si="2"/>
        <v>-7.115416666666667</v>
      </c>
      <c r="O69" s="24">
        <f>+$F$69/12</f>
        <v>-7.115416666666667</v>
      </c>
      <c r="P69" s="27"/>
      <c r="Q69" s="24">
        <f>+$F$69/12</f>
        <v>-7.115416666666667</v>
      </c>
      <c r="R69" s="27"/>
      <c r="S69" s="24">
        <f>+$F$69/12</f>
        <v>-7.115416666666667</v>
      </c>
      <c r="T69" s="27"/>
      <c r="U69" s="24">
        <f>+$F$69/12</f>
        <v>-7.115416666666667</v>
      </c>
      <c r="V69" s="27"/>
      <c r="W69" s="24">
        <f>+$F$69/12</f>
        <v>-7.115416666666667</v>
      </c>
      <c r="X69" s="27"/>
      <c r="Y69" s="24">
        <f>+$F$69/12</f>
        <v>-7.115416666666667</v>
      </c>
      <c r="Z69" s="27"/>
      <c r="AA69" s="24">
        <f>+$F$69/12</f>
        <v>-7.115416666666667</v>
      </c>
      <c r="AB69" s="27"/>
      <c r="AC69" s="24">
        <f>+$F$69/12</f>
        <v>-7.115416666666667</v>
      </c>
      <c r="AD69" s="27"/>
      <c r="AE69" s="24">
        <f>+$F$69/12</f>
        <v>-7.115416666666667</v>
      </c>
      <c r="AF69" s="27"/>
    </row>
    <row r="70" spans="1:32" s="10" customFormat="1" ht="25.5">
      <c r="A70" s="9" t="s">
        <v>136</v>
      </c>
      <c r="B70" s="23" t="s">
        <v>146</v>
      </c>
      <c r="C70" s="23" t="s">
        <v>147</v>
      </c>
      <c r="D70" s="93"/>
      <c r="E70" s="106">
        <f aca="true" t="shared" si="24" ref="E70:E95">+F70-H70</f>
        <v>0</v>
      </c>
      <c r="F70" s="138">
        <v>-12.5</v>
      </c>
      <c r="G70" s="139">
        <f aca="true" t="shared" si="25" ref="G70:G95">+J70+L70+N70+P70+R70+T70+V70+X70+Z70+AB70+AD70+AF70</f>
        <v>0</v>
      </c>
      <c r="H70" s="141">
        <f t="shared" si="3"/>
        <v>-12.5</v>
      </c>
      <c r="I70" s="24"/>
      <c r="J70" s="25"/>
      <c r="K70" s="24"/>
      <c r="L70" s="27">
        <f t="shared" si="23"/>
        <v>0</v>
      </c>
      <c r="M70" s="24"/>
      <c r="N70" s="27">
        <f t="shared" si="2"/>
        <v>0</v>
      </c>
      <c r="O70" s="24"/>
      <c r="P70" s="25"/>
      <c r="Q70" s="24"/>
      <c r="R70" s="25"/>
      <c r="S70" s="24"/>
      <c r="T70" s="25"/>
      <c r="U70" s="24"/>
      <c r="V70" s="25"/>
      <c r="W70" s="24"/>
      <c r="X70" s="25"/>
      <c r="Y70" s="24"/>
      <c r="Z70" s="25"/>
      <c r="AA70" s="24"/>
      <c r="AB70" s="25"/>
      <c r="AC70" s="24"/>
      <c r="AD70" s="25"/>
      <c r="AE70" s="24">
        <v>-13</v>
      </c>
      <c r="AF70" s="25"/>
    </row>
    <row r="71" spans="1:32" s="10" customFormat="1" ht="25.5">
      <c r="A71" s="9" t="s">
        <v>136</v>
      </c>
      <c r="B71" s="23" t="s">
        <v>148</v>
      </c>
      <c r="C71" s="23" t="s">
        <v>149</v>
      </c>
      <c r="D71" s="93"/>
      <c r="E71" s="106">
        <f t="shared" si="24"/>
        <v>0</v>
      </c>
      <c r="F71" s="138">
        <v>-115.4</v>
      </c>
      <c r="G71" s="139">
        <f t="shared" si="25"/>
        <v>-28.85</v>
      </c>
      <c r="H71" s="141">
        <f aca="true" t="shared" si="26" ref="H71:H93">+F71</f>
        <v>-115.4</v>
      </c>
      <c r="I71" s="24">
        <f>+$F$71/12</f>
        <v>-9.616666666666667</v>
      </c>
      <c r="J71" s="27">
        <f>I71</f>
        <v>-9.616666666666667</v>
      </c>
      <c r="K71" s="24">
        <f>+$F$71/12</f>
        <v>-9.616666666666667</v>
      </c>
      <c r="L71" s="27">
        <f t="shared" si="23"/>
        <v>-9.616666666666667</v>
      </c>
      <c r="M71" s="24">
        <f>+$F$71/12</f>
        <v>-9.616666666666667</v>
      </c>
      <c r="N71" s="27">
        <f aca="true" t="shared" si="27" ref="N71:N93">+M71</f>
        <v>-9.616666666666667</v>
      </c>
      <c r="O71" s="24">
        <f>+$F$71/12</f>
        <v>-9.616666666666667</v>
      </c>
      <c r="P71" s="27"/>
      <c r="Q71" s="24">
        <f>+$F$71/12</f>
        <v>-9.616666666666667</v>
      </c>
      <c r="R71" s="27"/>
      <c r="S71" s="24">
        <f>+$F$71/12</f>
        <v>-9.616666666666667</v>
      </c>
      <c r="T71" s="27"/>
      <c r="U71" s="24">
        <f>+$F$71/12</f>
        <v>-9.616666666666667</v>
      </c>
      <c r="V71" s="27"/>
      <c r="W71" s="24">
        <f>+$F$71/12</f>
        <v>-9.616666666666667</v>
      </c>
      <c r="X71" s="27"/>
      <c r="Y71" s="24">
        <f>+$F$71/12</f>
        <v>-9.616666666666667</v>
      </c>
      <c r="Z71" s="27"/>
      <c r="AA71" s="24">
        <f>+$F$71/12</f>
        <v>-9.616666666666667</v>
      </c>
      <c r="AB71" s="27"/>
      <c r="AC71" s="24">
        <f>+$F$71/12</f>
        <v>-9.616666666666667</v>
      </c>
      <c r="AD71" s="27"/>
      <c r="AE71" s="24">
        <f>+$F$71/12</f>
        <v>-9.616666666666667</v>
      </c>
      <c r="AF71" s="27"/>
    </row>
    <row r="72" spans="1:32" s="10" customFormat="1" ht="25.5">
      <c r="A72" s="9" t="s">
        <v>136</v>
      </c>
      <c r="B72" s="23" t="s">
        <v>150</v>
      </c>
      <c r="C72" s="23" t="s">
        <v>151</v>
      </c>
      <c r="D72" s="93"/>
      <c r="E72" s="106">
        <f t="shared" si="24"/>
        <v>0</v>
      </c>
      <c r="F72" s="138">
        <v>-12.5</v>
      </c>
      <c r="G72" s="139">
        <f t="shared" si="25"/>
        <v>0</v>
      </c>
      <c r="H72" s="141">
        <f t="shared" si="26"/>
        <v>-12.5</v>
      </c>
      <c r="I72" s="24"/>
      <c r="J72" s="25"/>
      <c r="K72" s="24"/>
      <c r="L72" s="27">
        <f t="shared" si="23"/>
        <v>0</v>
      </c>
      <c r="M72" s="24"/>
      <c r="N72" s="27">
        <f t="shared" si="27"/>
        <v>0</v>
      </c>
      <c r="O72" s="24"/>
      <c r="P72" s="25"/>
      <c r="Q72" s="24"/>
      <c r="R72" s="25"/>
      <c r="S72" s="24"/>
      <c r="T72" s="25"/>
      <c r="U72" s="24"/>
      <c r="V72" s="25"/>
      <c r="W72" s="24"/>
      <c r="X72" s="25"/>
      <c r="Y72" s="24"/>
      <c r="Z72" s="25"/>
      <c r="AA72" s="24"/>
      <c r="AB72" s="25"/>
      <c r="AC72" s="24"/>
      <c r="AD72" s="25"/>
      <c r="AE72" s="24">
        <v>-13</v>
      </c>
      <c r="AF72" s="27"/>
    </row>
    <row r="73" spans="1:32" s="10" customFormat="1" ht="25.5">
      <c r="A73" s="9" t="s">
        <v>136</v>
      </c>
      <c r="B73" s="23" t="s">
        <v>152</v>
      </c>
      <c r="C73" s="23" t="s">
        <v>153</v>
      </c>
      <c r="D73" s="93"/>
      <c r="E73" s="106">
        <f t="shared" si="24"/>
        <v>0</v>
      </c>
      <c r="F73" s="138">
        <v>-52.014</v>
      </c>
      <c r="G73" s="139">
        <f t="shared" si="25"/>
        <v>-13.0035</v>
      </c>
      <c r="H73" s="141">
        <f t="shared" si="26"/>
        <v>-52.014</v>
      </c>
      <c r="I73" s="24">
        <f>+$F$73/12</f>
        <v>-4.3345</v>
      </c>
      <c r="J73" s="27">
        <f>I73</f>
        <v>-4.3345</v>
      </c>
      <c r="K73" s="24">
        <f>+$F$73/12</f>
        <v>-4.3345</v>
      </c>
      <c r="L73" s="27">
        <f t="shared" si="23"/>
        <v>-4.3345</v>
      </c>
      <c r="M73" s="24">
        <f>+$F$73/12</f>
        <v>-4.3345</v>
      </c>
      <c r="N73" s="27">
        <f t="shared" si="27"/>
        <v>-4.3345</v>
      </c>
      <c r="O73" s="24">
        <f>+$F$73/12</f>
        <v>-4.3345</v>
      </c>
      <c r="P73" s="27"/>
      <c r="Q73" s="24">
        <f>+$F$73/12</f>
        <v>-4.3345</v>
      </c>
      <c r="R73" s="27"/>
      <c r="S73" s="24">
        <f>+$F$73/12</f>
        <v>-4.3345</v>
      </c>
      <c r="T73" s="27"/>
      <c r="U73" s="24">
        <f>+$F$73/12</f>
        <v>-4.3345</v>
      </c>
      <c r="V73" s="27"/>
      <c r="W73" s="24">
        <f>+$F$73/12</f>
        <v>-4.3345</v>
      </c>
      <c r="X73" s="27"/>
      <c r="Y73" s="24">
        <f>+$F$73/12</f>
        <v>-4.3345</v>
      </c>
      <c r="Z73" s="27"/>
      <c r="AA73" s="24">
        <f>+$F$73/12</f>
        <v>-4.3345</v>
      </c>
      <c r="AB73" s="27"/>
      <c r="AC73" s="24">
        <f>+$F$73/12</f>
        <v>-4.3345</v>
      </c>
      <c r="AD73" s="27"/>
      <c r="AE73" s="24">
        <f>+$F$73/12</f>
        <v>-4.3345</v>
      </c>
      <c r="AF73" s="27"/>
    </row>
    <row r="74" spans="1:32" s="10" customFormat="1" ht="12.75">
      <c r="A74" s="9" t="s">
        <v>154</v>
      </c>
      <c r="B74" s="23" t="s">
        <v>180</v>
      </c>
      <c r="C74" s="23" t="s">
        <v>181</v>
      </c>
      <c r="D74" s="93"/>
      <c r="E74" s="106">
        <f t="shared" si="24"/>
        <v>0</v>
      </c>
      <c r="F74" s="144">
        <v>-192.20915</v>
      </c>
      <c r="G74" s="139">
        <f t="shared" si="25"/>
        <v>-48.03485833333333</v>
      </c>
      <c r="H74" s="141">
        <f t="shared" si="26"/>
        <v>-192.20915</v>
      </c>
      <c r="I74" s="24">
        <f>+$F$74/12</f>
        <v>-16.017429166666666</v>
      </c>
      <c r="J74" s="27">
        <v>-16</v>
      </c>
      <c r="K74" s="24">
        <f>+$F$74/12</f>
        <v>-16.017429166666666</v>
      </c>
      <c r="L74" s="27">
        <f t="shared" si="23"/>
        <v>-16.017429166666666</v>
      </c>
      <c r="M74" s="24">
        <f>+$F$74/12</f>
        <v>-16.017429166666666</v>
      </c>
      <c r="N74" s="27">
        <f t="shared" si="27"/>
        <v>-16.017429166666666</v>
      </c>
      <c r="O74" s="24">
        <f>+$F$74/12</f>
        <v>-16.017429166666666</v>
      </c>
      <c r="P74" s="27"/>
      <c r="Q74" s="24">
        <f>+$F$74/12</f>
        <v>-16.017429166666666</v>
      </c>
      <c r="R74" s="27"/>
      <c r="S74" s="24">
        <f>+$F$74/12</f>
        <v>-16.017429166666666</v>
      </c>
      <c r="T74" s="27"/>
      <c r="U74" s="24">
        <f>+$F$74/12</f>
        <v>-16.017429166666666</v>
      </c>
      <c r="V74" s="27"/>
      <c r="W74" s="24">
        <f>+$F$74/12</f>
        <v>-16.017429166666666</v>
      </c>
      <c r="X74" s="27"/>
      <c r="Y74" s="24">
        <f>+$F$74/12</f>
        <v>-16.017429166666666</v>
      </c>
      <c r="Z74" s="27"/>
      <c r="AA74" s="24">
        <f>+$F$74/12</f>
        <v>-16.017429166666666</v>
      </c>
      <c r="AB74" s="27"/>
      <c r="AC74" s="24">
        <f>+$F$74/12</f>
        <v>-16.017429166666666</v>
      </c>
      <c r="AD74" s="27"/>
      <c r="AE74" s="24">
        <f>+$F$74/12</f>
        <v>-16.017429166666666</v>
      </c>
      <c r="AF74" s="27"/>
    </row>
    <row r="75" spans="1:32" s="10" customFormat="1" ht="12.75">
      <c r="A75" s="9" t="s">
        <v>154</v>
      </c>
      <c r="B75" s="23" t="s">
        <v>182</v>
      </c>
      <c r="C75" s="23" t="s">
        <v>183</v>
      </c>
      <c r="D75" s="93"/>
      <c r="E75" s="106">
        <f t="shared" si="24"/>
        <v>0</v>
      </c>
      <c r="F75" s="144">
        <v>-3</v>
      </c>
      <c r="G75" s="139">
        <f t="shared" si="25"/>
        <v>-0.5</v>
      </c>
      <c r="H75" s="141">
        <f t="shared" si="26"/>
        <v>-3</v>
      </c>
      <c r="I75" s="24">
        <f>+$F$75/12</f>
        <v>-0.25</v>
      </c>
      <c r="J75" s="27"/>
      <c r="K75" s="24">
        <f>+$F$75/12</f>
        <v>-0.25</v>
      </c>
      <c r="L75" s="27">
        <f t="shared" si="23"/>
        <v>-0.25</v>
      </c>
      <c r="M75" s="24">
        <f>+$F$75/12</f>
        <v>-0.25</v>
      </c>
      <c r="N75" s="27">
        <f t="shared" si="27"/>
        <v>-0.25</v>
      </c>
      <c r="O75" s="24">
        <f>+$F$75/12</f>
        <v>-0.25</v>
      </c>
      <c r="P75" s="27"/>
      <c r="Q75" s="24">
        <f>+$F$75/12</f>
        <v>-0.25</v>
      </c>
      <c r="R75" s="27"/>
      <c r="S75" s="24">
        <f>+$F$75/12</f>
        <v>-0.25</v>
      </c>
      <c r="T75" s="27"/>
      <c r="U75" s="24">
        <f>+$F$75/12</f>
        <v>-0.25</v>
      </c>
      <c r="V75" s="27"/>
      <c r="W75" s="24">
        <f>+$F$75/12</f>
        <v>-0.25</v>
      </c>
      <c r="X75" s="27"/>
      <c r="Y75" s="24">
        <f>+$F$75/12</f>
        <v>-0.25</v>
      </c>
      <c r="Z75" s="27"/>
      <c r="AA75" s="24">
        <f>+$F$75/12</f>
        <v>-0.25</v>
      </c>
      <c r="AB75" s="27"/>
      <c r="AC75" s="24">
        <f>+$F$75/12</f>
        <v>-0.25</v>
      </c>
      <c r="AD75" s="27"/>
      <c r="AE75" s="24">
        <f>+$F$75/12</f>
        <v>-0.25</v>
      </c>
      <c r="AF75" s="27"/>
    </row>
    <row r="76" spans="1:32" s="10" customFormat="1" ht="12.75">
      <c r="A76" s="9" t="s">
        <v>154</v>
      </c>
      <c r="B76" s="23" t="s">
        <v>184</v>
      </c>
      <c r="C76" s="23" t="s">
        <v>185</v>
      </c>
      <c r="D76" s="93"/>
      <c r="E76" s="106">
        <f t="shared" si="24"/>
        <v>0</v>
      </c>
      <c r="F76" s="144">
        <v>-15</v>
      </c>
      <c r="G76" s="139">
        <f t="shared" si="25"/>
        <v>-3.75</v>
      </c>
      <c r="H76" s="141">
        <f t="shared" si="26"/>
        <v>-15</v>
      </c>
      <c r="I76" s="24">
        <f>+$F$76/12</f>
        <v>-1.25</v>
      </c>
      <c r="J76" s="27">
        <f>I76</f>
        <v>-1.25</v>
      </c>
      <c r="K76" s="24">
        <f>+$F$76/12</f>
        <v>-1.25</v>
      </c>
      <c r="L76" s="27">
        <f t="shared" si="23"/>
        <v>-1.25</v>
      </c>
      <c r="M76" s="24">
        <f>+$F$76/12</f>
        <v>-1.25</v>
      </c>
      <c r="N76" s="27">
        <f t="shared" si="27"/>
        <v>-1.25</v>
      </c>
      <c r="O76" s="24">
        <f>+$F$76/12</f>
        <v>-1.25</v>
      </c>
      <c r="P76" s="27"/>
      <c r="Q76" s="24">
        <f>+$F$76/12</f>
        <v>-1.25</v>
      </c>
      <c r="R76" s="27"/>
      <c r="S76" s="24">
        <f>+$F$76/12</f>
        <v>-1.25</v>
      </c>
      <c r="T76" s="27"/>
      <c r="U76" s="24">
        <f>+$F$76/12</f>
        <v>-1.25</v>
      </c>
      <c r="V76" s="27"/>
      <c r="W76" s="24">
        <f>+$F$76/12</f>
        <v>-1.25</v>
      </c>
      <c r="X76" s="27"/>
      <c r="Y76" s="24">
        <f>+$F$76/12</f>
        <v>-1.25</v>
      </c>
      <c r="Z76" s="27"/>
      <c r="AA76" s="24">
        <f>+$F$76/12</f>
        <v>-1.25</v>
      </c>
      <c r="AB76" s="27"/>
      <c r="AC76" s="24">
        <f>+$F$76/12</f>
        <v>-1.25</v>
      </c>
      <c r="AD76" s="27"/>
      <c r="AE76" s="24">
        <f>+$F$76/12</f>
        <v>-1.25</v>
      </c>
      <c r="AF76" s="27"/>
    </row>
    <row r="77" spans="1:32" s="10" customFormat="1" ht="12.75">
      <c r="A77" s="9" t="s">
        <v>154</v>
      </c>
      <c r="B77" s="23" t="s">
        <v>187</v>
      </c>
      <c r="C77" s="23" t="s">
        <v>188</v>
      </c>
      <c r="D77" s="93"/>
      <c r="E77" s="106">
        <f t="shared" si="24"/>
        <v>0</v>
      </c>
      <c r="F77" s="144">
        <v>-90</v>
      </c>
      <c r="G77" s="139">
        <f t="shared" si="25"/>
        <v>-22.5</v>
      </c>
      <c r="H77" s="141">
        <f t="shared" si="26"/>
        <v>-90</v>
      </c>
      <c r="I77" s="24">
        <f>+$F$77/12</f>
        <v>-7.5</v>
      </c>
      <c r="J77" s="27">
        <f>I77</f>
        <v>-7.5</v>
      </c>
      <c r="K77" s="24">
        <f>+$F$77/12</f>
        <v>-7.5</v>
      </c>
      <c r="L77" s="27">
        <f t="shared" si="23"/>
        <v>-7.5</v>
      </c>
      <c r="M77" s="24">
        <f>+$F$77/12</f>
        <v>-7.5</v>
      </c>
      <c r="N77" s="27">
        <f t="shared" si="27"/>
        <v>-7.5</v>
      </c>
      <c r="O77" s="24">
        <f>+$F$77/12</f>
        <v>-7.5</v>
      </c>
      <c r="P77" s="27"/>
      <c r="Q77" s="24">
        <f>+$F$77/12</f>
        <v>-7.5</v>
      </c>
      <c r="R77" s="27"/>
      <c r="S77" s="24">
        <f>+$F$77/12</f>
        <v>-7.5</v>
      </c>
      <c r="T77" s="27"/>
      <c r="U77" s="24">
        <f>+$F$77/12</f>
        <v>-7.5</v>
      </c>
      <c r="V77" s="27"/>
      <c r="W77" s="24">
        <f>+$F$77/12</f>
        <v>-7.5</v>
      </c>
      <c r="X77" s="27"/>
      <c r="Y77" s="24">
        <f>+$F$77/12</f>
        <v>-7.5</v>
      </c>
      <c r="Z77" s="27"/>
      <c r="AA77" s="24">
        <f>+$F$77/12</f>
        <v>-7.5</v>
      </c>
      <c r="AB77" s="27"/>
      <c r="AC77" s="24">
        <f>+$F$77/12</f>
        <v>-7.5</v>
      </c>
      <c r="AD77" s="27"/>
      <c r="AE77" s="24">
        <f>+$F$77/12</f>
        <v>-7.5</v>
      </c>
      <c r="AF77" s="27"/>
    </row>
    <row r="78" spans="1:33" s="10" customFormat="1" ht="12.75">
      <c r="A78" s="9" t="s">
        <v>154</v>
      </c>
      <c r="B78" s="23" t="s">
        <v>190</v>
      </c>
      <c r="C78" s="23" t="s">
        <v>191</v>
      </c>
      <c r="D78" s="93"/>
      <c r="E78" s="106">
        <f t="shared" si="24"/>
        <v>0</v>
      </c>
      <c r="F78" s="144">
        <v>-50</v>
      </c>
      <c r="G78" s="139">
        <f t="shared" si="25"/>
        <v>-8.333333333333334</v>
      </c>
      <c r="H78" s="141">
        <f t="shared" si="26"/>
        <v>-50</v>
      </c>
      <c r="I78" s="24">
        <f>+$F$78/12</f>
        <v>-4.166666666666667</v>
      </c>
      <c r="J78" s="25">
        <v>0</v>
      </c>
      <c r="K78" s="24">
        <f>+$F$78/12</f>
        <v>-4.166666666666667</v>
      </c>
      <c r="L78" s="27">
        <f t="shared" si="23"/>
        <v>-4.166666666666667</v>
      </c>
      <c r="M78" s="24">
        <f>+$F$78/12</f>
        <v>-4.166666666666667</v>
      </c>
      <c r="N78" s="27">
        <f t="shared" si="27"/>
        <v>-4.166666666666667</v>
      </c>
      <c r="O78" s="24">
        <f>+$F$78/12</f>
        <v>-4.166666666666667</v>
      </c>
      <c r="P78" s="25"/>
      <c r="Q78" s="24">
        <f>+$F$78/12</f>
        <v>-4.166666666666667</v>
      </c>
      <c r="R78" s="25"/>
      <c r="S78" s="24">
        <f>+$F$78/12</f>
        <v>-4.166666666666667</v>
      </c>
      <c r="T78" s="25"/>
      <c r="U78" s="24">
        <f>+$F$78/12</f>
        <v>-4.166666666666667</v>
      </c>
      <c r="V78" s="25"/>
      <c r="W78" s="24">
        <f>+$F$78/12</f>
        <v>-4.166666666666667</v>
      </c>
      <c r="X78" s="25"/>
      <c r="Y78" s="24">
        <f>+$F$78/12</f>
        <v>-4.166666666666667</v>
      </c>
      <c r="Z78" s="25"/>
      <c r="AA78" s="24">
        <f>+$F$78/12</f>
        <v>-4.166666666666667</v>
      </c>
      <c r="AB78" s="25"/>
      <c r="AC78" s="24">
        <f>+$F$78/12</f>
        <v>-4.166666666666667</v>
      </c>
      <c r="AD78" s="25"/>
      <c r="AE78" s="24">
        <f>+$F$78/12</f>
        <v>-4.166666666666667</v>
      </c>
      <c r="AF78" s="25"/>
      <c r="AG78" s="10" t="s">
        <v>478</v>
      </c>
    </row>
    <row r="79" spans="1:32" s="10" customFormat="1" ht="12.75">
      <c r="A79" s="9" t="s">
        <v>154</v>
      </c>
      <c r="B79" s="23" t="s">
        <v>192</v>
      </c>
      <c r="C79" s="23" t="s">
        <v>193</v>
      </c>
      <c r="D79" s="93" t="s">
        <v>487</v>
      </c>
      <c r="E79" s="106">
        <f t="shared" si="24"/>
        <v>0</v>
      </c>
      <c r="F79" s="144">
        <v>-34</v>
      </c>
      <c r="G79" s="139">
        <f t="shared" si="25"/>
        <v>-8.5</v>
      </c>
      <c r="H79" s="141">
        <f t="shared" si="26"/>
        <v>-34</v>
      </c>
      <c r="I79" s="24">
        <f>+$F$79/12</f>
        <v>-2.8333333333333335</v>
      </c>
      <c r="J79" s="27">
        <f>I79</f>
        <v>-2.8333333333333335</v>
      </c>
      <c r="K79" s="24">
        <f>+$F$79/12</f>
        <v>-2.8333333333333335</v>
      </c>
      <c r="L79" s="27">
        <f t="shared" si="23"/>
        <v>-2.8333333333333335</v>
      </c>
      <c r="M79" s="24">
        <f>+$F$79/12</f>
        <v>-2.8333333333333335</v>
      </c>
      <c r="N79" s="27">
        <f t="shared" si="27"/>
        <v>-2.8333333333333335</v>
      </c>
      <c r="O79" s="24">
        <f>+$F$79/12</f>
        <v>-2.8333333333333335</v>
      </c>
      <c r="P79" s="27"/>
      <c r="Q79" s="24">
        <f>+$F$79/12</f>
        <v>-2.8333333333333335</v>
      </c>
      <c r="R79" s="27"/>
      <c r="S79" s="24">
        <f>+$F$79/12</f>
        <v>-2.8333333333333335</v>
      </c>
      <c r="T79" s="27"/>
      <c r="U79" s="24">
        <f>+$F$79/12</f>
        <v>-2.8333333333333335</v>
      </c>
      <c r="V79" s="27"/>
      <c r="W79" s="24">
        <f>+$F$79/12</f>
        <v>-2.8333333333333335</v>
      </c>
      <c r="X79" s="27"/>
      <c r="Y79" s="24">
        <f>+$F$79/12</f>
        <v>-2.8333333333333335</v>
      </c>
      <c r="Z79" s="27"/>
      <c r="AA79" s="24">
        <f>+$F$79/12</f>
        <v>-2.8333333333333335</v>
      </c>
      <c r="AB79" s="27"/>
      <c r="AC79" s="24">
        <f>+$F$79/12</f>
        <v>-2.8333333333333335</v>
      </c>
      <c r="AD79" s="27"/>
      <c r="AE79" s="24">
        <f>+$F$79/12</f>
        <v>-2.8333333333333335</v>
      </c>
      <c r="AF79" s="27"/>
    </row>
    <row r="80" spans="1:32" s="10" customFormat="1" ht="12.75">
      <c r="A80" s="9" t="s">
        <v>154</v>
      </c>
      <c r="B80" s="23" t="s">
        <v>194</v>
      </c>
      <c r="C80" s="23" t="s">
        <v>195</v>
      </c>
      <c r="D80" s="93" t="s">
        <v>487</v>
      </c>
      <c r="E80" s="106">
        <f t="shared" si="24"/>
        <v>0</v>
      </c>
      <c r="F80" s="144">
        <v>-40</v>
      </c>
      <c r="G80" s="139">
        <f t="shared" si="25"/>
        <v>-10</v>
      </c>
      <c r="H80" s="141">
        <f t="shared" si="26"/>
        <v>-40</v>
      </c>
      <c r="I80" s="24">
        <f>+$F$80/12</f>
        <v>-3.3333333333333335</v>
      </c>
      <c r="J80" s="27">
        <f>I80</f>
        <v>-3.3333333333333335</v>
      </c>
      <c r="K80" s="24">
        <f>+$F$80/12</f>
        <v>-3.3333333333333335</v>
      </c>
      <c r="L80" s="27">
        <f t="shared" si="23"/>
        <v>-3.3333333333333335</v>
      </c>
      <c r="M80" s="24">
        <f>+$F$80/12</f>
        <v>-3.3333333333333335</v>
      </c>
      <c r="N80" s="27">
        <f t="shared" si="27"/>
        <v>-3.3333333333333335</v>
      </c>
      <c r="O80" s="24">
        <f>+$F$80/12</f>
        <v>-3.3333333333333335</v>
      </c>
      <c r="P80" s="27"/>
      <c r="Q80" s="24">
        <f>+$F$80/12</f>
        <v>-3.3333333333333335</v>
      </c>
      <c r="R80" s="27"/>
      <c r="S80" s="24">
        <f>+$F$80/12</f>
        <v>-3.3333333333333335</v>
      </c>
      <c r="T80" s="27"/>
      <c r="U80" s="24">
        <f>+$F$80/12</f>
        <v>-3.3333333333333335</v>
      </c>
      <c r="V80" s="27"/>
      <c r="W80" s="24">
        <f>+$F$80/12</f>
        <v>-3.3333333333333335</v>
      </c>
      <c r="X80" s="27"/>
      <c r="Y80" s="24">
        <f>+$F$80/12</f>
        <v>-3.3333333333333335</v>
      </c>
      <c r="Z80" s="27"/>
      <c r="AA80" s="24">
        <f>+$F$80/12</f>
        <v>-3.3333333333333335</v>
      </c>
      <c r="AB80" s="27"/>
      <c r="AC80" s="24">
        <f>+$F$80/12</f>
        <v>-3.3333333333333335</v>
      </c>
      <c r="AD80" s="27"/>
      <c r="AE80" s="24">
        <f>+$F$80/12</f>
        <v>-3.3333333333333335</v>
      </c>
      <c r="AF80" s="27"/>
    </row>
    <row r="81" spans="1:32" s="10" customFormat="1" ht="12.75">
      <c r="A81" s="9" t="s">
        <v>154</v>
      </c>
      <c r="B81" s="23" t="s">
        <v>196</v>
      </c>
      <c r="C81" s="23" t="s">
        <v>197</v>
      </c>
      <c r="D81" s="93"/>
      <c r="E81" s="106">
        <f t="shared" si="24"/>
        <v>0</v>
      </c>
      <c r="F81" s="144">
        <v>-24</v>
      </c>
      <c r="G81" s="139">
        <f t="shared" si="25"/>
        <v>-4</v>
      </c>
      <c r="H81" s="141">
        <f t="shared" si="26"/>
        <v>-24</v>
      </c>
      <c r="I81" s="24">
        <f>+$F$81/12</f>
        <v>-2</v>
      </c>
      <c r="J81" s="27"/>
      <c r="K81" s="24">
        <f>+$F$81/12</f>
        <v>-2</v>
      </c>
      <c r="L81" s="27">
        <f t="shared" si="23"/>
        <v>-2</v>
      </c>
      <c r="M81" s="24">
        <f>+$F$81/12</f>
        <v>-2</v>
      </c>
      <c r="N81" s="27">
        <f t="shared" si="27"/>
        <v>-2</v>
      </c>
      <c r="O81" s="24">
        <f>+$F$81/12</f>
        <v>-2</v>
      </c>
      <c r="P81" s="27"/>
      <c r="Q81" s="24">
        <f>+$F$81/12</f>
        <v>-2</v>
      </c>
      <c r="R81" s="27"/>
      <c r="S81" s="24">
        <f>+$F$81/12</f>
        <v>-2</v>
      </c>
      <c r="T81" s="27"/>
      <c r="U81" s="24">
        <f>+$F$81/12</f>
        <v>-2</v>
      </c>
      <c r="V81" s="27"/>
      <c r="W81" s="24">
        <f>+$F$81/12</f>
        <v>-2</v>
      </c>
      <c r="X81" s="27"/>
      <c r="Y81" s="24">
        <f>+$F$81/12</f>
        <v>-2</v>
      </c>
      <c r="Z81" s="27"/>
      <c r="AA81" s="24">
        <f>+$F$81/12</f>
        <v>-2</v>
      </c>
      <c r="AB81" s="27"/>
      <c r="AC81" s="24">
        <f>+$F$81/12</f>
        <v>-2</v>
      </c>
      <c r="AD81" s="27"/>
      <c r="AE81" s="24">
        <f>+$F$81/12</f>
        <v>-2</v>
      </c>
      <c r="AF81" s="27"/>
    </row>
    <row r="82" spans="1:32" s="10" customFormat="1" ht="12.75">
      <c r="A82" s="9" t="s">
        <v>154</v>
      </c>
      <c r="B82" s="23" t="s">
        <v>198</v>
      </c>
      <c r="C82" s="23" t="s">
        <v>199</v>
      </c>
      <c r="D82" s="93"/>
      <c r="E82" s="106">
        <f t="shared" si="24"/>
        <v>0</v>
      </c>
      <c r="F82" s="144">
        <v>-3</v>
      </c>
      <c r="G82" s="139">
        <f t="shared" si="25"/>
        <v>-0.75</v>
      </c>
      <c r="H82" s="141">
        <f t="shared" si="26"/>
        <v>-3</v>
      </c>
      <c r="I82" s="24">
        <f>+$F$82/12</f>
        <v>-0.25</v>
      </c>
      <c r="J82" s="27">
        <f>I82</f>
        <v>-0.25</v>
      </c>
      <c r="K82" s="24">
        <f>+$F$82/12</f>
        <v>-0.25</v>
      </c>
      <c r="L82" s="27">
        <f t="shared" si="23"/>
        <v>-0.25</v>
      </c>
      <c r="M82" s="24">
        <f>+$F$82/12</f>
        <v>-0.25</v>
      </c>
      <c r="N82" s="27">
        <f t="shared" si="27"/>
        <v>-0.25</v>
      </c>
      <c r="O82" s="24">
        <f>+$F$82/12</f>
        <v>-0.25</v>
      </c>
      <c r="P82" s="27"/>
      <c r="Q82" s="24">
        <f>+$F$82/12</f>
        <v>-0.25</v>
      </c>
      <c r="R82" s="27"/>
      <c r="S82" s="24">
        <f>+$F$82/12</f>
        <v>-0.25</v>
      </c>
      <c r="T82" s="27"/>
      <c r="U82" s="24">
        <f>+$F$82/12</f>
        <v>-0.25</v>
      </c>
      <c r="V82" s="27"/>
      <c r="W82" s="24">
        <f>+$F$82/12</f>
        <v>-0.25</v>
      </c>
      <c r="X82" s="27"/>
      <c r="Y82" s="24">
        <f>+$F$82/12</f>
        <v>-0.25</v>
      </c>
      <c r="Z82" s="27"/>
      <c r="AA82" s="24">
        <f>+$F$82/12</f>
        <v>-0.25</v>
      </c>
      <c r="AB82" s="27"/>
      <c r="AC82" s="24">
        <f>+$F$82/12</f>
        <v>-0.25</v>
      </c>
      <c r="AD82" s="27"/>
      <c r="AE82" s="24">
        <f>+$F$82/12</f>
        <v>-0.25</v>
      </c>
      <c r="AF82" s="27"/>
    </row>
    <row r="83" spans="1:32" s="10" customFormat="1" ht="12.75">
      <c r="A83" s="9" t="s">
        <v>154</v>
      </c>
      <c r="B83" s="23" t="s">
        <v>201</v>
      </c>
      <c r="C83" s="23" t="s">
        <v>202</v>
      </c>
      <c r="D83" s="93"/>
      <c r="E83" s="106">
        <f t="shared" si="24"/>
        <v>0</v>
      </c>
      <c r="F83" s="144">
        <v>-20</v>
      </c>
      <c r="G83" s="139">
        <f t="shared" si="25"/>
        <v>-5</v>
      </c>
      <c r="H83" s="141">
        <f t="shared" si="26"/>
        <v>-20</v>
      </c>
      <c r="I83" s="24">
        <f>+$F$83/12</f>
        <v>-1.6666666666666667</v>
      </c>
      <c r="J83" s="27">
        <f aca="true" t="shared" si="28" ref="J83:J93">I83</f>
        <v>-1.6666666666666667</v>
      </c>
      <c r="K83" s="24">
        <f>+$F$83/12</f>
        <v>-1.6666666666666667</v>
      </c>
      <c r="L83" s="27">
        <f t="shared" si="23"/>
        <v>-1.6666666666666667</v>
      </c>
      <c r="M83" s="24">
        <f>+$F$83/12</f>
        <v>-1.6666666666666667</v>
      </c>
      <c r="N83" s="27">
        <f t="shared" si="27"/>
        <v>-1.6666666666666667</v>
      </c>
      <c r="O83" s="24">
        <f>+$F$83/12</f>
        <v>-1.6666666666666667</v>
      </c>
      <c r="P83" s="27"/>
      <c r="Q83" s="24">
        <f>+$F$83/12</f>
        <v>-1.6666666666666667</v>
      </c>
      <c r="R83" s="27"/>
      <c r="S83" s="24">
        <f>+$F$83/12</f>
        <v>-1.6666666666666667</v>
      </c>
      <c r="T83" s="27"/>
      <c r="U83" s="24">
        <f>+$F$83/12</f>
        <v>-1.6666666666666667</v>
      </c>
      <c r="V83" s="27"/>
      <c r="W83" s="24">
        <f>+$F$83/12</f>
        <v>-1.6666666666666667</v>
      </c>
      <c r="X83" s="27"/>
      <c r="Y83" s="24">
        <f>+$F$83/12</f>
        <v>-1.6666666666666667</v>
      </c>
      <c r="Z83" s="27"/>
      <c r="AA83" s="24">
        <f>+$F$83/12</f>
        <v>-1.6666666666666667</v>
      </c>
      <c r="AB83" s="27"/>
      <c r="AC83" s="24">
        <f>+$F$83/12</f>
        <v>-1.6666666666666667</v>
      </c>
      <c r="AD83" s="27"/>
      <c r="AE83" s="24">
        <f>+$F$83/12</f>
        <v>-1.6666666666666667</v>
      </c>
      <c r="AF83" s="27"/>
    </row>
    <row r="84" spans="1:32" s="10" customFormat="1" ht="12.75">
      <c r="A84" s="9" t="s">
        <v>154</v>
      </c>
      <c r="B84" s="23" t="s">
        <v>203</v>
      </c>
      <c r="C84" s="23" t="s">
        <v>204</v>
      </c>
      <c r="D84" s="93"/>
      <c r="E84" s="106">
        <f t="shared" si="24"/>
        <v>0</v>
      </c>
      <c r="F84" s="144">
        <v>-10</v>
      </c>
      <c r="G84" s="139">
        <f t="shared" si="25"/>
        <v>-2.5</v>
      </c>
      <c r="H84" s="141">
        <f t="shared" si="26"/>
        <v>-10</v>
      </c>
      <c r="I84" s="24">
        <f>+$F$84/12</f>
        <v>-0.8333333333333334</v>
      </c>
      <c r="J84" s="27">
        <f t="shared" si="28"/>
        <v>-0.8333333333333334</v>
      </c>
      <c r="K84" s="24">
        <f>+$F$84/12</f>
        <v>-0.8333333333333334</v>
      </c>
      <c r="L84" s="27">
        <f t="shared" si="23"/>
        <v>-0.8333333333333334</v>
      </c>
      <c r="M84" s="24">
        <f>+$F$84/12</f>
        <v>-0.8333333333333334</v>
      </c>
      <c r="N84" s="27">
        <f t="shared" si="27"/>
        <v>-0.8333333333333334</v>
      </c>
      <c r="O84" s="24">
        <f>+$F$84/12</f>
        <v>-0.8333333333333334</v>
      </c>
      <c r="P84" s="27"/>
      <c r="Q84" s="24">
        <f>+$F$84/12</f>
        <v>-0.8333333333333334</v>
      </c>
      <c r="R84" s="27"/>
      <c r="S84" s="24">
        <f>+$F$84/12</f>
        <v>-0.8333333333333334</v>
      </c>
      <c r="T84" s="27"/>
      <c r="U84" s="24">
        <f>+$F$84/12</f>
        <v>-0.8333333333333334</v>
      </c>
      <c r="V84" s="27"/>
      <c r="W84" s="24">
        <f>+$F$84/12</f>
        <v>-0.8333333333333334</v>
      </c>
      <c r="X84" s="27"/>
      <c r="Y84" s="24">
        <f>+$F$84/12</f>
        <v>-0.8333333333333334</v>
      </c>
      <c r="Z84" s="27"/>
      <c r="AA84" s="24">
        <f>+$F$84/12</f>
        <v>-0.8333333333333334</v>
      </c>
      <c r="AB84" s="27"/>
      <c r="AC84" s="24">
        <f>+$F$84/12</f>
        <v>-0.8333333333333334</v>
      </c>
      <c r="AD84" s="27"/>
      <c r="AE84" s="24">
        <f>+$F$84/12</f>
        <v>-0.8333333333333334</v>
      </c>
      <c r="AF84" s="27"/>
    </row>
    <row r="85" spans="1:32" s="10" customFormat="1" ht="25.5">
      <c r="A85" s="9" t="s">
        <v>154</v>
      </c>
      <c r="B85" s="23" t="s">
        <v>206</v>
      </c>
      <c r="C85" s="23" t="s">
        <v>207</v>
      </c>
      <c r="D85" s="93"/>
      <c r="E85" s="106">
        <f t="shared" si="24"/>
        <v>0</v>
      </c>
      <c r="F85" s="144">
        <v>-30</v>
      </c>
      <c r="G85" s="139">
        <f t="shared" si="25"/>
        <v>-7.5</v>
      </c>
      <c r="H85" s="141">
        <f t="shared" si="26"/>
        <v>-30</v>
      </c>
      <c r="I85" s="24">
        <f>+$F$85/12</f>
        <v>-2.5</v>
      </c>
      <c r="J85" s="27">
        <f t="shared" si="28"/>
        <v>-2.5</v>
      </c>
      <c r="K85" s="24">
        <f>+$F$85/12</f>
        <v>-2.5</v>
      </c>
      <c r="L85" s="27">
        <f t="shared" si="23"/>
        <v>-2.5</v>
      </c>
      <c r="M85" s="24">
        <f>+$F$85/12</f>
        <v>-2.5</v>
      </c>
      <c r="N85" s="27">
        <f t="shared" si="27"/>
        <v>-2.5</v>
      </c>
      <c r="O85" s="24">
        <f>+$F$85/12</f>
        <v>-2.5</v>
      </c>
      <c r="P85" s="27"/>
      <c r="Q85" s="24">
        <f>+$F$85/12</f>
        <v>-2.5</v>
      </c>
      <c r="R85" s="27"/>
      <c r="S85" s="24">
        <f>+$F$85/12</f>
        <v>-2.5</v>
      </c>
      <c r="T85" s="27"/>
      <c r="U85" s="24">
        <f>+$F$85/12</f>
        <v>-2.5</v>
      </c>
      <c r="V85" s="27"/>
      <c r="W85" s="24">
        <f>+$F$85/12</f>
        <v>-2.5</v>
      </c>
      <c r="X85" s="27"/>
      <c r="Y85" s="24">
        <f>+$F$85/12</f>
        <v>-2.5</v>
      </c>
      <c r="Z85" s="27"/>
      <c r="AA85" s="24">
        <f>+$F$85/12</f>
        <v>-2.5</v>
      </c>
      <c r="AB85" s="27"/>
      <c r="AC85" s="24">
        <f>+$F$85/12</f>
        <v>-2.5</v>
      </c>
      <c r="AD85" s="27"/>
      <c r="AE85" s="24">
        <f>+$F$85/12</f>
        <v>-2.5</v>
      </c>
      <c r="AF85" s="27"/>
    </row>
    <row r="86" spans="1:32" s="10" customFormat="1" ht="12.75">
      <c r="A86" s="9" t="s">
        <v>208</v>
      </c>
      <c r="B86" s="23" t="s">
        <v>210</v>
      </c>
      <c r="C86" s="23" t="s">
        <v>211</v>
      </c>
      <c r="D86" s="93"/>
      <c r="E86" s="106">
        <f t="shared" si="24"/>
        <v>0</v>
      </c>
      <c r="F86" s="138">
        <v>-60</v>
      </c>
      <c r="G86" s="139">
        <f t="shared" si="25"/>
        <v>-15</v>
      </c>
      <c r="H86" s="141">
        <f t="shared" si="26"/>
        <v>-60</v>
      </c>
      <c r="I86" s="24">
        <f>+$F$86/12</f>
        <v>-5</v>
      </c>
      <c r="J86" s="27">
        <f t="shared" si="28"/>
        <v>-5</v>
      </c>
      <c r="K86" s="24">
        <f>+$F$86/12</f>
        <v>-5</v>
      </c>
      <c r="L86" s="27">
        <f t="shared" si="23"/>
        <v>-5</v>
      </c>
      <c r="M86" s="24">
        <f>+$F$86/12</f>
        <v>-5</v>
      </c>
      <c r="N86" s="27">
        <f t="shared" si="27"/>
        <v>-5</v>
      </c>
      <c r="O86" s="24">
        <f>+$F$86/12</f>
        <v>-5</v>
      </c>
      <c r="P86" s="27"/>
      <c r="Q86" s="24">
        <f>+$F$86/12</f>
        <v>-5</v>
      </c>
      <c r="R86" s="27"/>
      <c r="S86" s="24">
        <f>+$F$86/12</f>
        <v>-5</v>
      </c>
      <c r="T86" s="27"/>
      <c r="U86" s="24">
        <f>+$F$86/12</f>
        <v>-5</v>
      </c>
      <c r="V86" s="27"/>
      <c r="W86" s="24">
        <f>+$F$86/12</f>
        <v>-5</v>
      </c>
      <c r="X86" s="27"/>
      <c r="Y86" s="24">
        <f>+$F$86/12</f>
        <v>-5</v>
      </c>
      <c r="Z86" s="27"/>
      <c r="AA86" s="24">
        <f>+$F$86/12</f>
        <v>-5</v>
      </c>
      <c r="AB86" s="27"/>
      <c r="AC86" s="24">
        <f>+$F$86/12</f>
        <v>-5</v>
      </c>
      <c r="AD86" s="27"/>
      <c r="AE86" s="24">
        <f>+$F$86/12</f>
        <v>-5</v>
      </c>
      <c r="AF86" s="27"/>
    </row>
    <row r="87" spans="1:32" s="10" customFormat="1" ht="12.75">
      <c r="A87" s="9" t="s">
        <v>208</v>
      </c>
      <c r="B87" s="23" t="s">
        <v>212</v>
      </c>
      <c r="C87" s="23" t="s">
        <v>213</v>
      </c>
      <c r="D87" s="93"/>
      <c r="E87" s="106">
        <f t="shared" si="24"/>
        <v>0</v>
      </c>
      <c r="F87" s="138">
        <v>-60</v>
      </c>
      <c r="G87" s="139">
        <f t="shared" si="25"/>
        <v>-15</v>
      </c>
      <c r="H87" s="141">
        <f t="shared" si="26"/>
        <v>-60</v>
      </c>
      <c r="I87" s="24">
        <f>+$F$87/12</f>
        <v>-5</v>
      </c>
      <c r="J87" s="27">
        <f t="shared" si="28"/>
        <v>-5</v>
      </c>
      <c r="K87" s="24">
        <f>+$F$87/12</f>
        <v>-5</v>
      </c>
      <c r="L87" s="27">
        <f t="shared" si="23"/>
        <v>-5</v>
      </c>
      <c r="M87" s="24">
        <f>+$F$87/12</f>
        <v>-5</v>
      </c>
      <c r="N87" s="27">
        <f t="shared" si="27"/>
        <v>-5</v>
      </c>
      <c r="O87" s="24">
        <f>+$F$87/12</f>
        <v>-5</v>
      </c>
      <c r="P87" s="27"/>
      <c r="Q87" s="24">
        <f>+$F$87/12</f>
        <v>-5</v>
      </c>
      <c r="R87" s="27"/>
      <c r="S87" s="24">
        <f>+$F$87/12</f>
        <v>-5</v>
      </c>
      <c r="T87" s="27"/>
      <c r="U87" s="24">
        <f>+$F$87/12</f>
        <v>-5</v>
      </c>
      <c r="V87" s="27"/>
      <c r="W87" s="24">
        <f>+$F$87/12</f>
        <v>-5</v>
      </c>
      <c r="X87" s="27"/>
      <c r="Y87" s="24">
        <f>+$F$87/12</f>
        <v>-5</v>
      </c>
      <c r="Z87" s="27"/>
      <c r="AA87" s="24">
        <f>+$F$87/12</f>
        <v>-5</v>
      </c>
      <c r="AB87" s="27"/>
      <c r="AC87" s="24">
        <f>+$F$87/12</f>
        <v>-5</v>
      </c>
      <c r="AD87" s="27"/>
      <c r="AE87" s="24">
        <f>+$F$87/12</f>
        <v>-5</v>
      </c>
      <c r="AF87" s="27"/>
    </row>
    <row r="88" spans="1:32" s="10" customFormat="1" ht="12.75">
      <c r="A88" s="9" t="s">
        <v>208</v>
      </c>
      <c r="B88" s="23" t="s">
        <v>215</v>
      </c>
      <c r="C88" s="23" t="s">
        <v>216</v>
      </c>
      <c r="D88" s="93"/>
      <c r="E88" s="106">
        <f t="shared" si="24"/>
        <v>0</v>
      </c>
      <c r="F88" s="138">
        <v>-30</v>
      </c>
      <c r="G88" s="139">
        <f t="shared" si="25"/>
        <v>-7.5</v>
      </c>
      <c r="H88" s="141">
        <f t="shared" si="26"/>
        <v>-30</v>
      </c>
      <c r="I88" s="24">
        <f>+$F$88/12</f>
        <v>-2.5</v>
      </c>
      <c r="J88" s="27">
        <f t="shared" si="28"/>
        <v>-2.5</v>
      </c>
      <c r="K88" s="24">
        <f>+$F$88/12</f>
        <v>-2.5</v>
      </c>
      <c r="L88" s="27">
        <f t="shared" si="23"/>
        <v>-2.5</v>
      </c>
      <c r="M88" s="24">
        <f>+$F$88/12</f>
        <v>-2.5</v>
      </c>
      <c r="N88" s="27">
        <f t="shared" si="27"/>
        <v>-2.5</v>
      </c>
      <c r="O88" s="24">
        <f>+$F$88/12</f>
        <v>-2.5</v>
      </c>
      <c r="P88" s="27"/>
      <c r="Q88" s="24">
        <f>+$F$88/12</f>
        <v>-2.5</v>
      </c>
      <c r="R88" s="27"/>
      <c r="S88" s="24">
        <f>+$F$88/12</f>
        <v>-2.5</v>
      </c>
      <c r="T88" s="27"/>
      <c r="U88" s="24">
        <f>+$F$88/12</f>
        <v>-2.5</v>
      </c>
      <c r="V88" s="27"/>
      <c r="W88" s="24">
        <f>+$F$88/12</f>
        <v>-2.5</v>
      </c>
      <c r="X88" s="27"/>
      <c r="Y88" s="24">
        <f>+$F$88/12</f>
        <v>-2.5</v>
      </c>
      <c r="Z88" s="27"/>
      <c r="AA88" s="24">
        <f>+$F$88/12</f>
        <v>-2.5</v>
      </c>
      <c r="AB88" s="27"/>
      <c r="AC88" s="24">
        <f>+$F$88/12</f>
        <v>-2.5</v>
      </c>
      <c r="AD88" s="27"/>
      <c r="AE88" s="24">
        <f>+$F$88/12</f>
        <v>-2.5</v>
      </c>
      <c r="AF88" s="27"/>
    </row>
    <row r="89" spans="1:32" s="10" customFormat="1" ht="25.5">
      <c r="A89" s="9" t="s">
        <v>208</v>
      </c>
      <c r="B89" s="23" t="s">
        <v>217</v>
      </c>
      <c r="C89" s="23" t="s">
        <v>218</v>
      </c>
      <c r="D89" s="93"/>
      <c r="E89" s="106">
        <f t="shared" si="24"/>
        <v>0</v>
      </c>
      <c r="F89" s="138">
        <v>-80</v>
      </c>
      <c r="G89" s="139">
        <f t="shared" si="25"/>
        <v>-20</v>
      </c>
      <c r="H89" s="141">
        <f t="shared" si="26"/>
        <v>-80</v>
      </c>
      <c r="I89" s="24">
        <f>+$F$89/12</f>
        <v>-6.666666666666667</v>
      </c>
      <c r="J89" s="27">
        <f t="shared" si="28"/>
        <v>-6.666666666666667</v>
      </c>
      <c r="K89" s="24">
        <f>+$F$89/12</f>
        <v>-6.666666666666667</v>
      </c>
      <c r="L89" s="27">
        <f t="shared" si="23"/>
        <v>-6.666666666666667</v>
      </c>
      <c r="M89" s="24">
        <f>+$F$89/12</f>
        <v>-6.666666666666667</v>
      </c>
      <c r="N89" s="27">
        <f t="shared" si="27"/>
        <v>-6.666666666666667</v>
      </c>
      <c r="O89" s="24">
        <f>+$F$89/12</f>
        <v>-6.666666666666667</v>
      </c>
      <c r="P89" s="27"/>
      <c r="Q89" s="24">
        <f>+$F$89/12</f>
        <v>-6.666666666666667</v>
      </c>
      <c r="R89" s="27"/>
      <c r="S89" s="24">
        <f>+$F$89/12</f>
        <v>-6.666666666666667</v>
      </c>
      <c r="T89" s="27"/>
      <c r="U89" s="24">
        <f>+$F$89/12</f>
        <v>-6.666666666666667</v>
      </c>
      <c r="V89" s="27"/>
      <c r="W89" s="24">
        <f>+$F$89/12</f>
        <v>-6.666666666666667</v>
      </c>
      <c r="X89" s="27"/>
      <c r="Y89" s="24">
        <f>+$F$89/12</f>
        <v>-6.666666666666667</v>
      </c>
      <c r="Z89" s="27"/>
      <c r="AA89" s="24">
        <f>+$F$89/12</f>
        <v>-6.666666666666667</v>
      </c>
      <c r="AB89" s="27"/>
      <c r="AC89" s="24">
        <f>+$F$89/12</f>
        <v>-6.666666666666667</v>
      </c>
      <c r="AD89" s="27"/>
      <c r="AE89" s="24">
        <f>+$F$89/12</f>
        <v>-6.666666666666667</v>
      </c>
      <c r="AF89" s="27"/>
    </row>
    <row r="90" spans="1:32" s="10" customFormat="1" ht="25.5">
      <c r="A90" s="9" t="s">
        <v>208</v>
      </c>
      <c r="B90" s="23" t="s">
        <v>219</v>
      </c>
      <c r="C90" s="23" t="s">
        <v>220</v>
      </c>
      <c r="D90" s="93"/>
      <c r="E90" s="106">
        <f t="shared" si="24"/>
        <v>0</v>
      </c>
      <c r="F90" s="138">
        <f>-70+40</f>
        <v>-30</v>
      </c>
      <c r="G90" s="139">
        <f t="shared" si="25"/>
        <v>-7.5</v>
      </c>
      <c r="H90" s="141">
        <f t="shared" si="26"/>
        <v>-30</v>
      </c>
      <c r="I90" s="24">
        <f>+$F$90/12</f>
        <v>-2.5</v>
      </c>
      <c r="J90" s="27">
        <f t="shared" si="28"/>
        <v>-2.5</v>
      </c>
      <c r="K90" s="24">
        <f>+$F$90/12</f>
        <v>-2.5</v>
      </c>
      <c r="L90" s="27">
        <f t="shared" si="23"/>
        <v>-2.5</v>
      </c>
      <c r="M90" s="24">
        <f>+$F$90/12</f>
        <v>-2.5</v>
      </c>
      <c r="N90" s="27">
        <f t="shared" si="27"/>
        <v>-2.5</v>
      </c>
      <c r="O90" s="24">
        <f>+$F$90/12</f>
        <v>-2.5</v>
      </c>
      <c r="P90" s="27"/>
      <c r="Q90" s="24">
        <f>+$F$90/12</f>
        <v>-2.5</v>
      </c>
      <c r="R90" s="27"/>
      <c r="S90" s="24">
        <f>+$F$90/12</f>
        <v>-2.5</v>
      </c>
      <c r="T90" s="27"/>
      <c r="U90" s="24">
        <f>+$F$90/12</f>
        <v>-2.5</v>
      </c>
      <c r="V90" s="27"/>
      <c r="W90" s="24">
        <f>+$F$90/12</f>
        <v>-2.5</v>
      </c>
      <c r="X90" s="27"/>
      <c r="Y90" s="24">
        <f>+$F$90/12</f>
        <v>-2.5</v>
      </c>
      <c r="Z90" s="27"/>
      <c r="AA90" s="24">
        <f>+$F$90/12</f>
        <v>-2.5</v>
      </c>
      <c r="AB90" s="27"/>
      <c r="AC90" s="24">
        <f>+$F$90/12</f>
        <v>-2.5</v>
      </c>
      <c r="AD90" s="27"/>
      <c r="AE90" s="24">
        <f>+$F$90/12</f>
        <v>-2.5</v>
      </c>
      <c r="AF90" s="27"/>
    </row>
    <row r="91" spans="1:32" s="10" customFormat="1" ht="25.5">
      <c r="A91" s="9" t="s">
        <v>221</v>
      </c>
      <c r="B91" s="23" t="s">
        <v>240</v>
      </c>
      <c r="C91" s="23" t="s">
        <v>496</v>
      </c>
      <c r="D91" s="93" t="s">
        <v>497</v>
      </c>
      <c r="E91" s="106">
        <f t="shared" si="24"/>
        <v>0</v>
      </c>
      <c r="F91" s="138">
        <v>-37</v>
      </c>
      <c r="G91" s="139">
        <v>-37</v>
      </c>
      <c r="H91" s="141">
        <f t="shared" si="26"/>
        <v>-37</v>
      </c>
      <c r="I91" s="24">
        <v>0</v>
      </c>
      <c r="J91" s="27"/>
      <c r="K91" s="24">
        <v>0</v>
      </c>
      <c r="L91" s="27"/>
      <c r="M91" s="24"/>
      <c r="N91" s="27"/>
      <c r="O91" s="24">
        <f>+$F$91/9</f>
        <v>-4.111111111111111</v>
      </c>
      <c r="P91" s="27"/>
      <c r="Q91" s="24">
        <f>+$F$91/9</f>
        <v>-4.111111111111111</v>
      </c>
      <c r="R91" s="27"/>
      <c r="S91" s="24">
        <f>+$F$91/9</f>
        <v>-4.111111111111111</v>
      </c>
      <c r="T91" s="27"/>
      <c r="U91" s="24">
        <f>+$F$91/9</f>
        <v>-4.111111111111111</v>
      </c>
      <c r="V91" s="27"/>
      <c r="W91" s="24">
        <f>+$F$91/9</f>
        <v>-4.111111111111111</v>
      </c>
      <c r="X91" s="27"/>
      <c r="Y91" s="24">
        <f>+$F$91/9</f>
        <v>-4.111111111111111</v>
      </c>
      <c r="Z91" s="27"/>
      <c r="AA91" s="24">
        <f>+$F$91/9</f>
        <v>-4.111111111111111</v>
      </c>
      <c r="AB91" s="27"/>
      <c r="AC91" s="24">
        <f>+$F$91/9</f>
        <v>-4.111111111111111</v>
      </c>
      <c r="AD91" s="27"/>
      <c r="AE91" s="24">
        <f>+$F$91/9</f>
        <v>-4.111111111111111</v>
      </c>
      <c r="AF91" s="27"/>
    </row>
    <row r="92" spans="1:32" s="10" customFormat="1" ht="12.75">
      <c r="A92" s="9" t="s">
        <v>221</v>
      </c>
      <c r="B92" s="23" t="s">
        <v>241</v>
      </c>
      <c r="C92" s="23" t="s">
        <v>242</v>
      </c>
      <c r="D92" s="93"/>
      <c r="E92" s="106">
        <f t="shared" si="24"/>
        <v>0</v>
      </c>
      <c r="F92" s="138">
        <v>-1</v>
      </c>
      <c r="G92" s="139">
        <f t="shared" si="25"/>
        <v>-0.25</v>
      </c>
      <c r="H92" s="141">
        <f t="shared" si="26"/>
        <v>-1</v>
      </c>
      <c r="I92" s="24">
        <f>+$F$92/12</f>
        <v>-0.08333333333333333</v>
      </c>
      <c r="J92" s="27">
        <f t="shared" si="28"/>
        <v>-0.08333333333333333</v>
      </c>
      <c r="K92" s="24">
        <f>+$F$92/12</f>
        <v>-0.08333333333333333</v>
      </c>
      <c r="L92" s="27">
        <f t="shared" si="23"/>
        <v>-0.08333333333333333</v>
      </c>
      <c r="M92" s="24">
        <f>+$F$92/12</f>
        <v>-0.08333333333333333</v>
      </c>
      <c r="N92" s="27">
        <f t="shared" si="27"/>
        <v>-0.08333333333333333</v>
      </c>
      <c r="O92" s="24">
        <f>+$F$92/12</f>
        <v>-0.08333333333333333</v>
      </c>
      <c r="P92" s="27"/>
      <c r="Q92" s="24">
        <f>+$F$92/12</f>
        <v>-0.08333333333333333</v>
      </c>
      <c r="R92" s="27"/>
      <c r="S92" s="24">
        <f>+$F$92/12</f>
        <v>-0.08333333333333333</v>
      </c>
      <c r="T92" s="27"/>
      <c r="U92" s="24">
        <f>+$F$92/12</f>
        <v>-0.08333333333333333</v>
      </c>
      <c r="V92" s="27"/>
      <c r="W92" s="24">
        <f>+$F$92/12</f>
        <v>-0.08333333333333333</v>
      </c>
      <c r="X92" s="27"/>
      <c r="Y92" s="24">
        <f>+$F$92/12</f>
        <v>-0.08333333333333333</v>
      </c>
      <c r="Z92" s="27"/>
      <c r="AA92" s="24">
        <f>+$F$92/12</f>
        <v>-0.08333333333333333</v>
      </c>
      <c r="AB92" s="27"/>
      <c r="AC92" s="24">
        <f>+$F$92/12</f>
        <v>-0.08333333333333333</v>
      </c>
      <c r="AD92" s="27"/>
      <c r="AE92" s="24">
        <f>+$F$92/12</f>
        <v>-0.08333333333333333</v>
      </c>
      <c r="AF92" s="27"/>
    </row>
    <row r="93" spans="1:32" s="10" customFormat="1" ht="25.5">
      <c r="A93" s="9" t="s">
        <v>221</v>
      </c>
      <c r="B93" s="23" t="s">
        <v>246</v>
      </c>
      <c r="C93" s="23" t="s">
        <v>247</v>
      </c>
      <c r="D93" s="93"/>
      <c r="E93" s="106">
        <f t="shared" si="24"/>
        <v>0</v>
      </c>
      <c r="F93" s="138">
        <v>-1</v>
      </c>
      <c r="G93" s="139">
        <f t="shared" si="25"/>
        <v>-0.25</v>
      </c>
      <c r="H93" s="141">
        <f t="shared" si="26"/>
        <v>-1</v>
      </c>
      <c r="I93" s="24">
        <f>+$F$93/12</f>
        <v>-0.08333333333333333</v>
      </c>
      <c r="J93" s="27">
        <f t="shared" si="28"/>
        <v>-0.08333333333333333</v>
      </c>
      <c r="K93" s="24">
        <f>+$F$93/12</f>
        <v>-0.08333333333333333</v>
      </c>
      <c r="L93" s="27">
        <f t="shared" si="23"/>
        <v>-0.08333333333333333</v>
      </c>
      <c r="M93" s="24">
        <f>+$F$93/12</f>
        <v>-0.08333333333333333</v>
      </c>
      <c r="N93" s="27">
        <f t="shared" si="27"/>
        <v>-0.08333333333333333</v>
      </c>
      <c r="O93" s="24">
        <f>+$F$93/12</f>
        <v>-0.08333333333333333</v>
      </c>
      <c r="P93" s="27"/>
      <c r="Q93" s="24">
        <f>+$F$93/12</f>
        <v>-0.08333333333333333</v>
      </c>
      <c r="R93" s="27"/>
      <c r="S93" s="24">
        <f>+$F$93/12</f>
        <v>-0.08333333333333333</v>
      </c>
      <c r="T93" s="27"/>
      <c r="U93" s="24">
        <f>+$F$93/12</f>
        <v>-0.08333333333333333</v>
      </c>
      <c r="V93" s="27"/>
      <c r="W93" s="24">
        <f>+$F$93/12</f>
        <v>-0.08333333333333333</v>
      </c>
      <c r="X93" s="27"/>
      <c r="Y93" s="24">
        <f>+$F$93/12</f>
        <v>-0.08333333333333333</v>
      </c>
      <c r="Z93" s="27"/>
      <c r="AA93" s="24">
        <f>+$F$93/12</f>
        <v>-0.08333333333333333</v>
      </c>
      <c r="AB93" s="27"/>
      <c r="AC93" s="24">
        <f>+$F$93/12</f>
        <v>-0.08333333333333333</v>
      </c>
      <c r="AD93" s="27"/>
      <c r="AE93" s="24">
        <f>+$F$93/12</f>
        <v>-0.08333333333333333</v>
      </c>
      <c r="AF93" s="27"/>
    </row>
    <row r="94" spans="2:32" s="10" customFormat="1" ht="12.75">
      <c r="B94" s="19"/>
      <c r="C94" s="19"/>
      <c r="D94" s="94"/>
      <c r="E94" s="85"/>
      <c r="F94" s="138"/>
      <c r="G94" s="142"/>
      <c r="H94" s="143"/>
      <c r="I94" s="49"/>
      <c r="J94" s="25"/>
      <c r="K94" s="49"/>
      <c r="L94" s="25"/>
      <c r="M94" s="49"/>
      <c r="N94" s="25"/>
      <c r="O94" s="49"/>
      <c r="P94" s="25"/>
      <c r="Q94" s="49"/>
      <c r="R94" s="25"/>
      <c r="S94" s="49"/>
      <c r="T94" s="25"/>
      <c r="U94" s="49"/>
      <c r="V94" s="25"/>
      <c r="W94" s="49"/>
      <c r="X94" s="25"/>
      <c r="Y94" s="49"/>
      <c r="Z94" s="25"/>
      <c r="AA94" s="49"/>
      <c r="AB94" s="25"/>
      <c r="AC94" s="49"/>
      <c r="AD94" s="25"/>
      <c r="AE94" s="49"/>
      <c r="AF94" s="25"/>
    </row>
    <row r="95" spans="1:32" s="105" customFormat="1" ht="15.75">
      <c r="A95" s="104"/>
      <c r="B95" s="33" t="s">
        <v>248</v>
      </c>
      <c r="C95" s="33"/>
      <c r="D95" s="95"/>
      <c r="E95" s="107">
        <f t="shared" si="24"/>
        <v>-25</v>
      </c>
      <c r="F95" s="145">
        <f aca="true" t="shared" si="29" ref="F95:AF95">+SUM(F5:F93)</f>
        <v>-3296.0931500000006</v>
      </c>
      <c r="G95" s="146">
        <f t="shared" si="25"/>
        <v>-1051.0266083333331</v>
      </c>
      <c r="H95" s="146">
        <f t="shared" si="29"/>
        <v>-3271.0931500000006</v>
      </c>
      <c r="I95" s="44">
        <f t="shared" si="29"/>
        <v>-212.07667916666668</v>
      </c>
      <c r="J95" s="45">
        <f t="shared" si="29"/>
        <v>-196.82591666666667</v>
      </c>
      <c r="K95" s="44">
        <f t="shared" si="29"/>
        <v>-212.07667916666668</v>
      </c>
      <c r="L95" s="45">
        <f t="shared" si="29"/>
        <v>-215.70226250000002</v>
      </c>
      <c r="M95" s="44">
        <f t="shared" si="29"/>
        <v>-238.2766791666667</v>
      </c>
      <c r="N95" s="45">
        <f t="shared" si="29"/>
        <v>-238.2766791666667</v>
      </c>
      <c r="O95" s="44">
        <f t="shared" si="29"/>
        <v>-272.29590138888886</v>
      </c>
      <c r="P95" s="45">
        <f t="shared" si="29"/>
        <v>-44.46908333333333</v>
      </c>
      <c r="Q95" s="44">
        <f t="shared" si="29"/>
        <v>-272.29590138888886</v>
      </c>
      <c r="R95" s="45">
        <f t="shared" si="29"/>
        <v>-44.46908333333333</v>
      </c>
      <c r="S95" s="44">
        <f t="shared" si="29"/>
        <v>-272.29590138888886</v>
      </c>
      <c r="T95" s="45">
        <f t="shared" si="29"/>
        <v>-44.46908333333333</v>
      </c>
      <c r="U95" s="44">
        <f t="shared" si="29"/>
        <v>-276.46256805555555</v>
      </c>
      <c r="V95" s="45">
        <f t="shared" si="29"/>
        <v>-44.46908333333333</v>
      </c>
      <c r="W95" s="44">
        <f t="shared" si="29"/>
        <v>-276.46256805555555</v>
      </c>
      <c r="X95" s="45">
        <f t="shared" si="29"/>
        <v>-44.46908333333333</v>
      </c>
      <c r="Y95" s="44">
        <f t="shared" si="29"/>
        <v>-276.46256805555555</v>
      </c>
      <c r="Z95" s="45">
        <f t="shared" si="29"/>
        <v>-44.46908333333333</v>
      </c>
      <c r="AA95" s="44">
        <f t="shared" si="29"/>
        <v>-280.46256805555555</v>
      </c>
      <c r="AB95" s="45">
        <f t="shared" si="29"/>
        <v>-44.46908333333333</v>
      </c>
      <c r="AC95" s="44">
        <f t="shared" si="29"/>
        <v>-280.46256805555555</v>
      </c>
      <c r="AD95" s="45">
        <f t="shared" si="29"/>
        <v>-44.46908333333333</v>
      </c>
      <c r="AE95" s="44">
        <f t="shared" si="29"/>
        <v>-427.4625680555555</v>
      </c>
      <c r="AF95" s="45">
        <f t="shared" si="29"/>
        <v>-44.46908333333333</v>
      </c>
    </row>
    <row r="96" spans="1:32" ht="12.75">
      <c r="A96" s="10"/>
      <c r="B96" s="19"/>
      <c r="C96" s="19"/>
      <c r="D96" s="94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</row>
    <row r="97" spans="1:32" ht="12.75">
      <c r="A97" s="10"/>
      <c r="B97" s="19"/>
      <c r="C97" s="19"/>
      <c r="D97" s="94"/>
      <c r="F97" s="134"/>
      <c r="G97" s="98"/>
      <c r="H97" s="98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</row>
    <row r="98" spans="1:32" s="10" customFormat="1" ht="12.75">
      <c r="A98" s="10" t="s">
        <v>492</v>
      </c>
      <c r="B98" s="19"/>
      <c r="C98" s="9" t="s">
        <v>251</v>
      </c>
      <c r="D98" s="7"/>
      <c r="E98" s="109">
        <f aca="true" t="shared" si="30" ref="E98:E110">+F98-H98</f>
        <v>0</v>
      </c>
      <c r="F98" s="138">
        <f>+SUMIF($A$5:$A$93,$C$98,F5:F93)</f>
        <v>-123</v>
      </c>
      <c r="G98" s="139">
        <f aca="true" t="shared" si="31" ref="G98:G110">+J98+L98+N98+P98+R98+T98+V98+X98+Z98+AB98+AD98+AF98</f>
        <v>-14.783333333333335</v>
      </c>
      <c r="H98" s="140">
        <f>+F98</f>
        <v>-123</v>
      </c>
      <c r="I98" s="29">
        <f aca="true" t="shared" si="32" ref="I98:AE98">+SUMIF($A$5:$A$93,$C$98,I5:I93)</f>
        <v>-4.916666666666667</v>
      </c>
      <c r="J98" s="42">
        <f t="shared" si="32"/>
        <v>-4.933333333333334</v>
      </c>
      <c r="K98" s="29">
        <f t="shared" si="32"/>
        <v>-4.916666666666667</v>
      </c>
      <c r="L98" s="42">
        <f>+SUMIF($A$5:$A$93,$C$98,L5:L93)</f>
        <v>-4.933333333333334</v>
      </c>
      <c r="M98" s="29">
        <f t="shared" si="32"/>
        <v>-4.916666666666667</v>
      </c>
      <c r="N98" s="42">
        <f>+SUMIF($A$5:$A$93,$C$98,N5:N93)</f>
        <v>-4.916666666666667</v>
      </c>
      <c r="O98" s="29">
        <f t="shared" si="32"/>
        <v>-10.694444444444445</v>
      </c>
      <c r="P98" s="42">
        <f t="shared" si="32"/>
        <v>0</v>
      </c>
      <c r="Q98" s="29">
        <f t="shared" si="32"/>
        <v>-10.694444444444445</v>
      </c>
      <c r="R98" s="42">
        <f>+SUMIF($A$5:$A$93,$C$98,R5:R93)</f>
        <v>0</v>
      </c>
      <c r="S98" s="29">
        <f t="shared" si="32"/>
        <v>-10.694444444444445</v>
      </c>
      <c r="T98" s="42">
        <f>+SUMIF($A$5:$A$93,$C$98,T5:T93)</f>
        <v>0</v>
      </c>
      <c r="U98" s="29">
        <f t="shared" si="32"/>
        <v>-10.694444444444445</v>
      </c>
      <c r="V98" s="42">
        <f t="shared" si="32"/>
        <v>0</v>
      </c>
      <c r="W98" s="29">
        <f t="shared" si="32"/>
        <v>-10.694444444444445</v>
      </c>
      <c r="X98" s="42">
        <f>+SUMIF($A$5:$A$93,$C$98,X5:X93)</f>
        <v>0</v>
      </c>
      <c r="Y98" s="29">
        <f t="shared" si="32"/>
        <v>-10.694444444444445</v>
      </c>
      <c r="Z98" s="42">
        <f>+SUMIF($A$5:$A$93,$C$98,Z5:Z93)</f>
        <v>0</v>
      </c>
      <c r="AA98" s="29">
        <f t="shared" si="32"/>
        <v>-14.694444444444443</v>
      </c>
      <c r="AB98" s="42">
        <f t="shared" si="32"/>
        <v>0</v>
      </c>
      <c r="AC98" s="29">
        <f t="shared" si="32"/>
        <v>-14.694444444444443</v>
      </c>
      <c r="AD98" s="42">
        <f>+SUMIF($A$5:$A$93,$C$98,AD5:AD93)</f>
        <v>0</v>
      </c>
      <c r="AE98" s="29">
        <f t="shared" si="32"/>
        <v>-14.694444444444443</v>
      </c>
      <c r="AF98" s="42">
        <f>+SUMIF($A$5:$A$93,$C$98,AF5:AF93)</f>
        <v>0</v>
      </c>
    </row>
    <row r="99" spans="1:32" s="10" customFormat="1" ht="12.75">
      <c r="A99" s="10" t="s">
        <v>493</v>
      </c>
      <c r="B99" s="19"/>
      <c r="C99" s="9" t="s">
        <v>489</v>
      </c>
      <c r="D99" s="7"/>
      <c r="E99" s="106">
        <f t="shared" si="30"/>
        <v>0</v>
      </c>
      <c r="F99" s="138">
        <f>+SUMIF($A$5:$A$93,$C$99,F5:F93)</f>
        <v>-101.566</v>
      </c>
      <c r="G99" s="139">
        <f t="shared" si="31"/>
        <v>-10.498833333333334</v>
      </c>
      <c r="H99" s="141">
        <f>+F99</f>
        <v>-101.566</v>
      </c>
      <c r="I99" s="29">
        <f aca="true" t="shared" si="33" ref="I99:AE99">+SUMIF($A$5:$A$93,$C$99,I5:I93)</f>
        <v>-0.9077500000000001</v>
      </c>
      <c r="J99" s="42">
        <f t="shared" si="33"/>
        <v>-0.9077500000000001</v>
      </c>
      <c r="K99" s="29">
        <f t="shared" si="33"/>
        <v>-0.9077500000000001</v>
      </c>
      <c r="L99" s="42">
        <f>+SUMIF($A$5:$A$93,$C$99,L5:L93)</f>
        <v>-8.683333333333334</v>
      </c>
      <c r="M99" s="29">
        <f t="shared" si="33"/>
        <v>-0.9077500000000001</v>
      </c>
      <c r="N99" s="42">
        <f>+SUMIF($A$5:$A$93,$C$99,N5:N93)</f>
        <v>-0.9077500000000001</v>
      </c>
      <c r="O99" s="29">
        <f t="shared" si="33"/>
        <v>-10.982527777777777</v>
      </c>
      <c r="P99" s="42">
        <f t="shared" si="33"/>
        <v>0</v>
      </c>
      <c r="Q99" s="29">
        <f t="shared" si="33"/>
        <v>-10.982527777777777</v>
      </c>
      <c r="R99" s="42">
        <f>+SUMIF($A$5:$A$93,$C$99,R5:R93)</f>
        <v>0</v>
      </c>
      <c r="S99" s="29">
        <f t="shared" si="33"/>
        <v>-10.982527777777777</v>
      </c>
      <c r="T99" s="42">
        <f>+SUMIF($A$5:$A$93,$C$99,T5:T93)</f>
        <v>0</v>
      </c>
      <c r="U99" s="29">
        <f t="shared" si="33"/>
        <v>-10.982527777777777</v>
      </c>
      <c r="V99" s="42">
        <f t="shared" si="33"/>
        <v>0</v>
      </c>
      <c r="W99" s="29">
        <f t="shared" si="33"/>
        <v>-10.982527777777777</v>
      </c>
      <c r="X99" s="42">
        <f>+SUMIF($A$5:$A$93,$C$99,X5:X93)</f>
        <v>0</v>
      </c>
      <c r="Y99" s="29">
        <f t="shared" si="33"/>
        <v>-10.982527777777777</v>
      </c>
      <c r="Z99" s="42">
        <f>+SUMIF($A$5:$A$93,$C$99,Z5:Z93)</f>
        <v>0</v>
      </c>
      <c r="AA99" s="29">
        <f t="shared" si="33"/>
        <v>-10.982527777777777</v>
      </c>
      <c r="AB99" s="42">
        <f t="shared" si="33"/>
        <v>0</v>
      </c>
      <c r="AC99" s="29">
        <f t="shared" si="33"/>
        <v>-10.982527777777777</v>
      </c>
      <c r="AD99" s="42">
        <f>+SUMIF($A$5:$A$93,$C$99,AD5:AD93)</f>
        <v>0</v>
      </c>
      <c r="AE99" s="29">
        <f t="shared" si="33"/>
        <v>-10.982527777777777</v>
      </c>
      <c r="AF99" s="42">
        <f>+SUMIF($A$5:$A$93,$C$99,AF5:AF93)</f>
        <v>0</v>
      </c>
    </row>
    <row r="100" spans="1:32" s="10" customFormat="1" ht="12.75">
      <c r="A100" s="10" t="s">
        <v>492</v>
      </c>
      <c r="B100" s="19"/>
      <c r="C100" s="9" t="s">
        <v>317</v>
      </c>
      <c r="D100" s="7"/>
      <c r="E100" s="106">
        <f t="shared" si="30"/>
        <v>0</v>
      </c>
      <c r="F100" s="138">
        <f>+SUMIF($A$5:$A$93,$C$100,F5:F93)</f>
        <v>-316.6</v>
      </c>
      <c r="G100" s="139">
        <f t="shared" si="31"/>
        <v>-19.6</v>
      </c>
      <c r="H100" s="141">
        <f aca="true" t="shared" si="34" ref="H100:H110">+F100</f>
        <v>-316.6</v>
      </c>
      <c r="I100" s="29">
        <f aca="true" t="shared" si="35" ref="I100:AE100">+SUMIF($A$5:$A$93,$C$100,I5:I93)</f>
        <v>-6.533333333333333</v>
      </c>
      <c r="J100" s="42">
        <f t="shared" si="35"/>
        <v>-6.533333333333333</v>
      </c>
      <c r="K100" s="29">
        <f t="shared" si="35"/>
        <v>-6.533333333333333</v>
      </c>
      <c r="L100" s="42">
        <f>+SUMIF($A$5:$A$93,$C$100,L5:L93)</f>
        <v>-6.533333333333333</v>
      </c>
      <c r="M100" s="29">
        <f t="shared" si="35"/>
        <v>-6.533333333333333</v>
      </c>
      <c r="N100" s="42">
        <f>+SUMIF($A$5:$A$93,$C$100,N5:N93)</f>
        <v>-6.533333333333333</v>
      </c>
      <c r="O100" s="29">
        <f t="shared" si="35"/>
        <v>-19.555555555555557</v>
      </c>
      <c r="P100" s="42">
        <f t="shared" si="35"/>
        <v>0</v>
      </c>
      <c r="Q100" s="29">
        <f t="shared" si="35"/>
        <v>-19.555555555555557</v>
      </c>
      <c r="R100" s="42">
        <f>+SUMIF($A$5:$A$93,$C$100,R5:R93)</f>
        <v>0</v>
      </c>
      <c r="S100" s="29">
        <f t="shared" si="35"/>
        <v>-19.555555555555557</v>
      </c>
      <c r="T100" s="42">
        <f>+SUMIF($A$5:$A$93,$C$100,T5:T93)</f>
        <v>0</v>
      </c>
      <c r="U100" s="29">
        <f t="shared" si="35"/>
        <v>-19.555555555555557</v>
      </c>
      <c r="V100" s="42">
        <f t="shared" si="35"/>
        <v>0</v>
      </c>
      <c r="W100" s="29">
        <f t="shared" si="35"/>
        <v>-19.555555555555557</v>
      </c>
      <c r="X100" s="42">
        <f>+SUMIF($A$5:$A$93,$C$100,X5:X93)</f>
        <v>0</v>
      </c>
      <c r="Y100" s="29">
        <f t="shared" si="35"/>
        <v>-19.555555555555557</v>
      </c>
      <c r="Z100" s="42">
        <f>+SUMIF($A$5:$A$93,$C$100,Z5:Z93)</f>
        <v>0</v>
      </c>
      <c r="AA100" s="29">
        <f t="shared" si="35"/>
        <v>-19.555555555555557</v>
      </c>
      <c r="AB100" s="42">
        <f t="shared" si="35"/>
        <v>0</v>
      </c>
      <c r="AC100" s="29">
        <f t="shared" si="35"/>
        <v>-19.555555555555557</v>
      </c>
      <c r="AD100" s="42">
        <f>+SUMIF($A$5:$A$93,$C$100,AD5:AD93)</f>
        <v>0</v>
      </c>
      <c r="AE100" s="29">
        <f t="shared" si="35"/>
        <v>-140.55555555555554</v>
      </c>
      <c r="AF100" s="42">
        <f>+SUMIF($A$5:$A$93,$C$100,AF5:AF93)</f>
        <v>0</v>
      </c>
    </row>
    <row r="101" spans="1:32" s="10" customFormat="1" ht="12.75">
      <c r="A101" s="10" t="s">
        <v>492</v>
      </c>
      <c r="B101" s="19"/>
      <c r="C101" s="9" t="s">
        <v>472</v>
      </c>
      <c r="D101" s="7"/>
      <c r="E101" s="106">
        <f t="shared" si="30"/>
        <v>0</v>
      </c>
      <c r="F101" s="138">
        <f>+SUMIF($A$5:$A$93,$C$101,F5:F93)</f>
        <v>-624</v>
      </c>
      <c r="G101" s="139">
        <f t="shared" si="31"/>
        <v>-116.69999999999999</v>
      </c>
      <c r="H101" s="141">
        <f t="shared" si="34"/>
        <v>-624</v>
      </c>
      <c r="I101" s="29">
        <f aca="true" t="shared" si="36" ref="I101:AE101">+SUMIF($A$5:$A$93,$C$101,I5:I93)</f>
        <v>-30.166666666666664</v>
      </c>
      <c r="J101" s="42">
        <f t="shared" si="36"/>
        <v>-30.166666666666664</v>
      </c>
      <c r="K101" s="29">
        <f t="shared" si="36"/>
        <v>-30.166666666666664</v>
      </c>
      <c r="L101" s="42">
        <f>+SUMIF($A$5:$A$93,$C$101,L5:L93)</f>
        <v>-30.166666666666664</v>
      </c>
      <c r="M101" s="29">
        <f t="shared" si="36"/>
        <v>-56.36666666666667</v>
      </c>
      <c r="N101" s="42">
        <f>+SUMIF($A$5:$A$93,$C$101,N5:N93)</f>
        <v>-56.36666666666667</v>
      </c>
      <c r="O101" s="29">
        <f t="shared" si="36"/>
        <v>-56.36666666666667</v>
      </c>
      <c r="P101" s="42">
        <f t="shared" si="36"/>
        <v>0</v>
      </c>
      <c r="Q101" s="29">
        <f t="shared" si="36"/>
        <v>-56.36666666666667</v>
      </c>
      <c r="R101" s="42">
        <f>+SUMIF($A$5:$A$93,$C$101,R5:R93)</f>
        <v>0</v>
      </c>
      <c r="S101" s="29">
        <f t="shared" si="36"/>
        <v>-56.36666666666667</v>
      </c>
      <c r="T101" s="42">
        <f>+SUMIF($A$5:$A$93,$C$101,T5:T93)</f>
        <v>0</v>
      </c>
      <c r="U101" s="29">
        <f t="shared" si="36"/>
        <v>-56.36666666666667</v>
      </c>
      <c r="V101" s="42">
        <f t="shared" si="36"/>
        <v>0</v>
      </c>
      <c r="W101" s="29">
        <f t="shared" si="36"/>
        <v>-56.36666666666667</v>
      </c>
      <c r="X101" s="42">
        <f>+SUMIF($A$5:$A$93,$C$101,X5:X93)</f>
        <v>0</v>
      </c>
      <c r="Y101" s="29">
        <f t="shared" si="36"/>
        <v>-56.36666666666667</v>
      </c>
      <c r="Z101" s="42">
        <f>+SUMIF($A$5:$A$93,$C$101,Z5:Z93)</f>
        <v>0</v>
      </c>
      <c r="AA101" s="29">
        <f t="shared" si="36"/>
        <v>-56.36666666666667</v>
      </c>
      <c r="AB101" s="42">
        <f t="shared" si="36"/>
        <v>0</v>
      </c>
      <c r="AC101" s="29">
        <f t="shared" si="36"/>
        <v>-56.36666666666667</v>
      </c>
      <c r="AD101" s="42">
        <f>+SUMIF($A$5:$A$93,$C$101,AD5:AD93)</f>
        <v>0</v>
      </c>
      <c r="AE101" s="29">
        <f t="shared" si="36"/>
        <v>-56.36666666666667</v>
      </c>
      <c r="AF101" s="42">
        <f>+SUMIF($A$5:$A$93,$C$101,AF5:AF93)</f>
        <v>0</v>
      </c>
    </row>
    <row r="102" spans="1:32" s="10" customFormat="1" ht="12.75">
      <c r="A102" s="10" t="s">
        <v>495</v>
      </c>
      <c r="B102" s="19"/>
      <c r="C102" s="9" t="s">
        <v>40</v>
      </c>
      <c r="D102" s="7"/>
      <c r="E102" s="106">
        <f t="shared" si="30"/>
        <v>0</v>
      </c>
      <c r="F102" s="138">
        <f>+SUMIF($A$5:$A$93,$C$102,F5:F93)</f>
        <v>-106.58999999999999</v>
      </c>
      <c r="G102" s="139">
        <f t="shared" si="31"/>
        <v>-18.314166666666665</v>
      </c>
      <c r="H102" s="141">
        <f t="shared" si="34"/>
        <v>-106.58999999999999</v>
      </c>
      <c r="I102" s="29">
        <f aca="true" t="shared" si="37" ref="I102:AE102">+SUMIF($A$5:$A$93,$C$102,I5:I93)</f>
        <v>-8.8825</v>
      </c>
      <c r="J102" s="42">
        <f t="shared" si="37"/>
        <v>-4.715833333333333</v>
      </c>
      <c r="K102" s="29">
        <f t="shared" si="37"/>
        <v>-8.8825</v>
      </c>
      <c r="L102" s="42">
        <f>+SUMIF($A$5:$A$93,$C$102,L5:L93)</f>
        <v>-4.715833333333333</v>
      </c>
      <c r="M102" s="29">
        <f t="shared" si="37"/>
        <v>-8.8825</v>
      </c>
      <c r="N102" s="42">
        <f>+SUMIF($A$5:$A$93,$C$102,N5:N93)</f>
        <v>-8.8825</v>
      </c>
      <c r="O102" s="29">
        <f t="shared" si="37"/>
        <v>-8.8825</v>
      </c>
      <c r="P102" s="42">
        <f t="shared" si="37"/>
        <v>0</v>
      </c>
      <c r="Q102" s="29">
        <f t="shared" si="37"/>
        <v>-8.8825</v>
      </c>
      <c r="R102" s="42">
        <f>+SUMIF($A$5:$A$93,$C$102,R5:R93)</f>
        <v>0</v>
      </c>
      <c r="S102" s="29">
        <f t="shared" si="37"/>
        <v>-8.8825</v>
      </c>
      <c r="T102" s="42">
        <f>+SUMIF($A$5:$A$93,$C$102,T5:T93)</f>
        <v>0</v>
      </c>
      <c r="U102" s="29">
        <f t="shared" si="37"/>
        <v>-8.8825</v>
      </c>
      <c r="V102" s="42">
        <f t="shared" si="37"/>
        <v>0</v>
      </c>
      <c r="W102" s="29">
        <f t="shared" si="37"/>
        <v>-8.8825</v>
      </c>
      <c r="X102" s="42">
        <f>+SUMIF($A$5:$A$93,$C$102,X5:X93)</f>
        <v>0</v>
      </c>
      <c r="Y102" s="29">
        <f t="shared" si="37"/>
        <v>-8.8825</v>
      </c>
      <c r="Z102" s="42">
        <f>+SUMIF($A$5:$A$93,$C$102,Z5:Z93)</f>
        <v>0</v>
      </c>
      <c r="AA102" s="29">
        <f t="shared" si="37"/>
        <v>-8.8825</v>
      </c>
      <c r="AB102" s="42">
        <f t="shared" si="37"/>
        <v>0</v>
      </c>
      <c r="AC102" s="29">
        <f t="shared" si="37"/>
        <v>-8.8825</v>
      </c>
      <c r="AD102" s="42">
        <f>+SUMIF($A$5:$A$93,$C$102,AD5:AD93)</f>
        <v>0</v>
      </c>
      <c r="AE102" s="29">
        <f t="shared" si="37"/>
        <v>-8.8825</v>
      </c>
      <c r="AF102" s="42">
        <f>+SUMIF($A$5:$A$93,$C$102,AF5:AF93)</f>
        <v>0</v>
      </c>
    </row>
    <row r="103" spans="1:32" s="10" customFormat="1" ht="12.75">
      <c r="A103" s="10" t="s">
        <v>495</v>
      </c>
      <c r="B103" s="19"/>
      <c r="C103" s="9" t="s">
        <v>470</v>
      </c>
      <c r="D103" s="7"/>
      <c r="E103" s="106">
        <f t="shared" si="30"/>
        <v>0</v>
      </c>
      <c r="F103" s="138">
        <f>+SUMIF($A$5:$A$93,$C$103,F5:F93)</f>
        <v>-83</v>
      </c>
      <c r="G103" s="139">
        <f t="shared" si="31"/>
        <v>-20.333333333333336</v>
      </c>
      <c r="H103" s="141">
        <f t="shared" si="34"/>
        <v>-83</v>
      </c>
      <c r="I103" s="29">
        <f aca="true" t="shared" si="38" ref="I103:AE103">+SUMIF($A$5:$A$93,$C$103,I5:I93)</f>
        <v>-6.916666666666668</v>
      </c>
      <c r="J103" s="42">
        <f t="shared" si="38"/>
        <v>-6.500000000000001</v>
      </c>
      <c r="K103" s="29">
        <f t="shared" si="38"/>
        <v>-6.916666666666668</v>
      </c>
      <c r="L103" s="42">
        <f>+SUMIF($A$5:$A$93,$C$103,L5:L93)</f>
        <v>-6.916666666666668</v>
      </c>
      <c r="M103" s="29">
        <f t="shared" si="38"/>
        <v>-6.916666666666668</v>
      </c>
      <c r="N103" s="42">
        <f>+SUMIF($A$5:$A$93,$C$103,N5:N93)</f>
        <v>-6.916666666666668</v>
      </c>
      <c r="O103" s="29">
        <f t="shared" si="38"/>
        <v>-6.916666666666668</v>
      </c>
      <c r="P103" s="42">
        <f t="shared" si="38"/>
        <v>0</v>
      </c>
      <c r="Q103" s="29">
        <f t="shared" si="38"/>
        <v>-6.916666666666668</v>
      </c>
      <c r="R103" s="42">
        <f>+SUMIF($A$5:$A$93,$C$103,R5:R93)</f>
        <v>0</v>
      </c>
      <c r="S103" s="29">
        <f t="shared" si="38"/>
        <v>-6.916666666666668</v>
      </c>
      <c r="T103" s="42">
        <f>+SUMIF($A$5:$A$93,$C$103,T5:T93)</f>
        <v>0</v>
      </c>
      <c r="U103" s="29">
        <f t="shared" si="38"/>
        <v>-6.916666666666668</v>
      </c>
      <c r="V103" s="42">
        <f t="shared" si="38"/>
        <v>0</v>
      </c>
      <c r="W103" s="29">
        <f t="shared" si="38"/>
        <v>-6.916666666666668</v>
      </c>
      <c r="X103" s="42">
        <f>+SUMIF($A$5:$A$93,$C$103,X5:X93)</f>
        <v>0</v>
      </c>
      <c r="Y103" s="29">
        <f t="shared" si="38"/>
        <v>-6.916666666666668</v>
      </c>
      <c r="Z103" s="42">
        <f>+SUMIF($A$5:$A$93,$C$103,Z5:Z93)</f>
        <v>0</v>
      </c>
      <c r="AA103" s="29">
        <f t="shared" si="38"/>
        <v>-6.916666666666668</v>
      </c>
      <c r="AB103" s="42">
        <f t="shared" si="38"/>
        <v>0</v>
      </c>
      <c r="AC103" s="29">
        <f t="shared" si="38"/>
        <v>-6.916666666666668</v>
      </c>
      <c r="AD103" s="42">
        <f>+SUMIF($A$5:$A$93,$C$103,AD5:AD93)</f>
        <v>0</v>
      </c>
      <c r="AE103" s="29">
        <f t="shared" si="38"/>
        <v>-6.916666666666668</v>
      </c>
      <c r="AF103" s="42">
        <f>+SUMIF($A$5:$A$93,$C$103,AF5:AF93)</f>
        <v>0</v>
      </c>
    </row>
    <row r="104" spans="1:32" s="10" customFormat="1" ht="12.75">
      <c r="A104" s="10" t="s">
        <v>495</v>
      </c>
      <c r="B104" s="19"/>
      <c r="C104" s="9" t="s">
        <v>469</v>
      </c>
      <c r="D104" s="7"/>
      <c r="E104" s="106">
        <f t="shared" si="30"/>
        <v>0</v>
      </c>
      <c r="F104" s="138">
        <f>+SUMIF($A$5:$A$93,$C$104,F5:F93)</f>
        <v>-100</v>
      </c>
      <c r="G104" s="139">
        <f t="shared" si="31"/>
        <v>-23.666666666666664</v>
      </c>
      <c r="H104" s="141">
        <f t="shared" si="34"/>
        <v>-100</v>
      </c>
      <c r="I104" s="29">
        <f aca="true" t="shared" si="39" ref="I104:AE104">+SUMIF($A$5:$A$93,$C$104,I5:I93)</f>
        <v>-8.333333333333332</v>
      </c>
      <c r="J104" s="42">
        <f t="shared" si="39"/>
        <v>-7</v>
      </c>
      <c r="K104" s="29">
        <f t="shared" si="39"/>
        <v>-8.333333333333332</v>
      </c>
      <c r="L104" s="42">
        <f>+SUMIF($A$5:$A$93,$C$104,L5:L93)</f>
        <v>-8.333333333333332</v>
      </c>
      <c r="M104" s="29">
        <f t="shared" si="39"/>
        <v>-8.333333333333332</v>
      </c>
      <c r="N104" s="42">
        <f>+SUMIF($A$5:$A$93,$C$104,N5:N93)</f>
        <v>-8.333333333333332</v>
      </c>
      <c r="O104" s="29">
        <f t="shared" si="39"/>
        <v>-8.333333333333332</v>
      </c>
      <c r="P104" s="42">
        <f t="shared" si="39"/>
        <v>0</v>
      </c>
      <c r="Q104" s="29">
        <f t="shared" si="39"/>
        <v>-8.333333333333332</v>
      </c>
      <c r="R104" s="42">
        <f>+SUMIF($A$5:$A$93,$C$104,R5:R93)</f>
        <v>0</v>
      </c>
      <c r="S104" s="29">
        <f t="shared" si="39"/>
        <v>-8.333333333333332</v>
      </c>
      <c r="T104" s="42">
        <f>+SUMIF($A$5:$A$93,$C$104,T5:T93)</f>
        <v>0</v>
      </c>
      <c r="U104" s="29">
        <f t="shared" si="39"/>
        <v>-8.333333333333332</v>
      </c>
      <c r="V104" s="42">
        <f t="shared" si="39"/>
        <v>0</v>
      </c>
      <c r="W104" s="29">
        <f t="shared" si="39"/>
        <v>-8.333333333333332</v>
      </c>
      <c r="X104" s="42">
        <f>+SUMIF($A$5:$A$93,$C$104,X5:X93)</f>
        <v>0</v>
      </c>
      <c r="Y104" s="29">
        <f t="shared" si="39"/>
        <v>-8.333333333333332</v>
      </c>
      <c r="Z104" s="42">
        <f>+SUMIF($A$5:$A$93,$C$104,Z5:Z93)</f>
        <v>0</v>
      </c>
      <c r="AA104" s="29">
        <f t="shared" si="39"/>
        <v>-8.333333333333332</v>
      </c>
      <c r="AB104" s="42">
        <f t="shared" si="39"/>
        <v>0</v>
      </c>
      <c r="AC104" s="29">
        <f t="shared" si="39"/>
        <v>-8.333333333333332</v>
      </c>
      <c r="AD104" s="42">
        <f>+SUMIF($A$5:$A$93,$C$104,AD5:AD93)</f>
        <v>0</v>
      </c>
      <c r="AE104" s="29">
        <f t="shared" si="39"/>
        <v>-8.333333333333332</v>
      </c>
      <c r="AF104" s="42">
        <f>+SUMIF($A$5:$A$93,$C$104,AF5:AF93)</f>
        <v>0</v>
      </c>
    </row>
    <row r="105" spans="1:32" s="10" customFormat="1" ht="12.75">
      <c r="A105" s="10" t="s">
        <v>494</v>
      </c>
      <c r="B105" s="19"/>
      <c r="C105" s="9" t="s">
        <v>95</v>
      </c>
      <c r="D105" s="7"/>
      <c r="E105" s="106">
        <f t="shared" si="30"/>
        <v>0</v>
      </c>
      <c r="F105" s="138">
        <f>+SUMIF($A$5:$A$93,$C$105,F5:F93)</f>
        <v>-109.7</v>
      </c>
      <c r="G105" s="139">
        <f t="shared" si="31"/>
        <v>-25.1</v>
      </c>
      <c r="H105" s="141">
        <f t="shared" si="34"/>
        <v>-109.7</v>
      </c>
      <c r="I105" s="29">
        <f>+SUMIF($A$5:$A$93,$C$105,I5:I93)</f>
        <v>-8.366666666666667</v>
      </c>
      <c r="J105" s="42">
        <f aca="true" t="shared" si="40" ref="J105:AE105">+SUMIF($A$5:$A$93,$C$105,J5:J93)</f>
        <v>-8.366666666666667</v>
      </c>
      <c r="K105" s="29">
        <f t="shared" si="40"/>
        <v>-8.366666666666667</v>
      </c>
      <c r="L105" s="42">
        <f>+SUMIF($A$5:$A$93,$C$105,L5:L93)</f>
        <v>-8.366666666666667</v>
      </c>
      <c r="M105" s="29">
        <f t="shared" si="40"/>
        <v>-8.366666666666667</v>
      </c>
      <c r="N105" s="42">
        <f>+SUMIF($A$5:$A$93,$C$105,N5:N93)</f>
        <v>-8.366666666666667</v>
      </c>
      <c r="O105" s="29">
        <f t="shared" si="40"/>
        <v>-9.399999999999999</v>
      </c>
      <c r="P105" s="42">
        <f t="shared" si="40"/>
        <v>0</v>
      </c>
      <c r="Q105" s="29">
        <f t="shared" si="40"/>
        <v>-9.399999999999999</v>
      </c>
      <c r="R105" s="42">
        <f>+SUMIF($A$5:$A$93,$C$105,R5:R93)</f>
        <v>0</v>
      </c>
      <c r="S105" s="29">
        <f t="shared" si="40"/>
        <v>-9.399999999999999</v>
      </c>
      <c r="T105" s="42">
        <f>+SUMIF($A$5:$A$93,$C$105,T5:T93)</f>
        <v>0</v>
      </c>
      <c r="U105" s="29">
        <f t="shared" si="40"/>
        <v>-9.399999999999999</v>
      </c>
      <c r="V105" s="42">
        <f t="shared" si="40"/>
        <v>0</v>
      </c>
      <c r="W105" s="29">
        <f t="shared" si="40"/>
        <v>-9.399999999999999</v>
      </c>
      <c r="X105" s="42">
        <f>+SUMIF($A$5:$A$93,$C$105,X5:X93)</f>
        <v>0</v>
      </c>
      <c r="Y105" s="29">
        <f t="shared" si="40"/>
        <v>-9.399999999999999</v>
      </c>
      <c r="Z105" s="42">
        <f>+SUMIF($A$5:$A$93,$C$105,Z5:Z93)</f>
        <v>0</v>
      </c>
      <c r="AA105" s="29">
        <f t="shared" si="40"/>
        <v>-9.399999999999999</v>
      </c>
      <c r="AB105" s="42">
        <f t="shared" si="40"/>
        <v>0</v>
      </c>
      <c r="AC105" s="29">
        <f t="shared" si="40"/>
        <v>-9.399999999999999</v>
      </c>
      <c r="AD105" s="42">
        <f>+SUMIF($A$5:$A$93,$C$105,AD5:AD93)</f>
        <v>0</v>
      </c>
      <c r="AE105" s="29">
        <f t="shared" si="40"/>
        <v>-9.399999999999999</v>
      </c>
      <c r="AF105" s="42">
        <f>+SUMIF($A$5:$A$93,$C$105,AF5:AF93)</f>
        <v>0</v>
      </c>
    </row>
    <row r="106" spans="1:32" s="10" customFormat="1" ht="12.75">
      <c r="A106" s="10" t="s">
        <v>494</v>
      </c>
      <c r="B106" s="19"/>
      <c r="C106" s="9" t="s">
        <v>471</v>
      </c>
      <c r="D106" s="7"/>
      <c r="E106" s="106">
        <f t="shared" si="30"/>
        <v>0</v>
      </c>
      <c r="F106" s="138">
        <f>+SUMIF($A$5:$A$93,$C$106,F5:F93)</f>
        <v>-680</v>
      </c>
      <c r="G106" s="139">
        <f t="shared" si="31"/>
        <v>-588.3333333333333</v>
      </c>
      <c r="H106" s="141">
        <f t="shared" si="34"/>
        <v>-680</v>
      </c>
      <c r="I106" s="29">
        <f aca="true" t="shared" si="41" ref="I106:AE106">+SUMIF($A$5:$A$93,$C$106,I5:I93)</f>
        <v>-54.58333333333333</v>
      </c>
      <c r="J106" s="42">
        <f t="shared" si="41"/>
        <v>-51.666666666666664</v>
      </c>
      <c r="K106" s="29">
        <f t="shared" si="41"/>
        <v>-54.58333333333333</v>
      </c>
      <c r="L106" s="42">
        <f>+SUMIF($A$5:$A$93,$C$106,L5:L93)</f>
        <v>-54.58333333333333</v>
      </c>
      <c r="M106" s="29">
        <f t="shared" si="41"/>
        <v>-54.58333333333333</v>
      </c>
      <c r="N106" s="42">
        <f>+SUMIF($A$5:$A$93,$C$106,N5:N93)</f>
        <v>-54.58333333333333</v>
      </c>
      <c r="O106" s="29">
        <f t="shared" si="41"/>
        <v>-54.58333333333333</v>
      </c>
      <c r="P106" s="42">
        <f t="shared" si="41"/>
        <v>-47.5</v>
      </c>
      <c r="Q106" s="29">
        <f t="shared" si="41"/>
        <v>-54.58333333333333</v>
      </c>
      <c r="R106" s="42">
        <f>+SUMIF($A$5:$A$93,$C$106,R5:R93)</f>
        <v>-47.5</v>
      </c>
      <c r="S106" s="29">
        <f t="shared" si="41"/>
        <v>-54.58333333333333</v>
      </c>
      <c r="T106" s="42">
        <f>+SUMIF($A$5:$A$93,$C$106,T5:T93)</f>
        <v>-47.5</v>
      </c>
      <c r="U106" s="29">
        <f t="shared" si="41"/>
        <v>-58.74999999999999</v>
      </c>
      <c r="V106" s="42">
        <f t="shared" si="41"/>
        <v>-47.5</v>
      </c>
      <c r="W106" s="29">
        <f t="shared" si="41"/>
        <v>-58.74999999999999</v>
      </c>
      <c r="X106" s="42">
        <f>+SUMIF($A$5:$A$93,$C$106,X5:X93)</f>
        <v>-47.5</v>
      </c>
      <c r="Y106" s="29">
        <f t="shared" si="41"/>
        <v>-58.74999999999999</v>
      </c>
      <c r="Z106" s="42">
        <f>+SUMIF($A$5:$A$93,$C$106,Z5:Z93)</f>
        <v>-47.5</v>
      </c>
      <c r="AA106" s="29">
        <f t="shared" si="41"/>
        <v>-58.74999999999999</v>
      </c>
      <c r="AB106" s="42">
        <f t="shared" si="41"/>
        <v>-47.5</v>
      </c>
      <c r="AC106" s="29">
        <f t="shared" si="41"/>
        <v>-58.74999999999999</v>
      </c>
      <c r="AD106" s="42">
        <f>+SUMIF($A$5:$A$93,$C$106,AD5:AD93)</f>
        <v>-47.5</v>
      </c>
      <c r="AE106" s="29">
        <f t="shared" si="41"/>
        <v>-58.74999999999999</v>
      </c>
      <c r="AF106" s="42">
        <f>+SUMIF($A$5:$A$93,$C$106,AF5:AF93)</f>
        <v>-47.5</v>
      </c>
    </row>
    <row r="107" spans="1:32" s="10" customFormat="1" ht="12.75">
      <c r="A107" s="10" t="s">
        <v>494</v>
      </c>
      <c r="B107" s="19"/>
      <c r="C107" s="9" t="s">
        <v>136</v>
      </c>
      <c r="D107" s="7"/>
      <c r="E107" s="106">
        <f t="shared" si="30"/>
        <v>0</v>
      </c>
      <c r="F107" s="138">
        <f>+SUMIF($A$5:$A$93,$C$107,F5:F93)</f>
        <v>-241.42800000000003</v>
      </c>
      <c r="G107" s="139">
        <f t="shared" si="31"/>
        <v>-26.828749999999978</v>
      </c>
      <c r="H107" s="141">
        <f t="shared" si="34"/>
        <v>-241.42800000000003</v>
      </c>
      <c r="I107" s="29">
        <f>+SUMIF($A$5:$A$93,$C$107,I5:I93)</f>
        <v>-18.035666666666668</v>
      </c>
      <c r="J107" s="42">
        <f>+SUMIF($A$5:$A$93,$C$107,J5:J93)</f>
        <v>-18.035666666666668</v>
      </c>
      <c r="K107" s="29">
        <f>+SUMIF($A$5:$A$93,C107,$K$5:$K$93)</f>
        <v>-18.035666666666668</v>
      </c>
      <c r="L107" s="42">
        <f>+SUMIF($A$5:$A$93,$C$107,L5:L93)</f>
        <v>-18.035666666666668</v>
      </c>
      <c r="M107" s="29">
        <f>+SUMIF($A$5:$A$93,C107,$M$5:$M$93)</f>
        <v>-18.035666666666668</v>
      </c>
      <c r="N107" s="42">
        <f>+SUMIF($A$5:$A$93,$C$107,N5:N93)</f>
        <v>-18.035666666666668</v>
      </c>
      <c r="O107" s="29">
        <f>+SUMIF($A$5:$A$93,C107,$O$5:$O$93)</f>
        <v>-18.035666666666668</v>
      </c>
      <c r="P107" s="42">
        <f>+SUMIF($A$5:$A$93,$C$107,P5:P93)</f>
        <v>3.0309166666666667</v>
      </c>
      <c r="Q107" s="29">
        <f>+SUMIF($A$5:$A$93,C107,$Q$5:$Q$93)</f>
        <v>-18.035666666666668</v>
      </c>
      <c r="R107" s="42">
        <f>+SUMIF($A$5:$A$93,$C$107,R5:R93)</f>
        <v>3.0309166666666667</v>
      </c>
      <c r="S107" s="29">
        <f>+SUMIF($A$5:$A$93,C107,$S$5:$S$93)</f>
        <v>-18.035666666666668</v>
      </c>
      <c r="T107" s="42">
        <f>+SUMIF($A$5:$A$93,$C$107,T5:T93)</f>
        <v>3.0309166666666667</v>
      </c>
      <c r="U107" s="29">
        <f>+SUMIF($A$5:$A$93,C107,$U$5:$U$93)</f>
        <v>-18.035666666666668</v>
      </c>
      <c r="V107" s="42">
        <f>+SUMIF($A$5:$A$93,$C$107,V5:V93)</f>
        <v>3.0309166666666667</v>
      </c>
      <c r="W107" s="29">
        <f>+SUMIF($A$5:$A$93,C107,$W$5:$W$93)</f>
        <v>-18.035666666666668</v>
      </c>
      <c r="X107" s="42">
        <f>+SUMIF($A$5:$A$93,$C$107,X5:X93)</f>
        <v>3.0309166666666667</v>
      </c>
      <c r="Y107" s="29">
        <f>+SUMIF($A$5:$A$93,C107,$Y$5:$Y$93)</f>
        <v>-18.035666666666668</v>
      </c>
      <c r="Z107" s="42">
        <f>+SUMIF($A$5:$A$93,$C$107,Z5:Z93)</f>
        <v>3.0309166666666667</v>
      </c>
      <c r="AA107" s="29">
        <f>+SUMIF($A$5:$A$93,C107,$AA$5:$AA$93)</f>
        <v>-18.035666666666668</v>
      </c>
      <c r="AB107" s="42">
        <f>+SUMIF($A$5:$A$93,$C$107,AB5:AB93)</f>
        <v>3.0309166666666667</v>
      </c>
      <c r="AC107" s="29">
        <f>+SUMIF($A$5:$A$93,C107,$AC$5:$AC$93)</f>
        <v>-18.035666666666668</v>
      </c>
      <c r="AD107" s="42">
        <f>+SUMIF($A$5:$A$93,$C$107,AD5:AD93)</f>
        <v>3.0309166666666667</v>
      </c>
      <c r="AE107" s="29">
        <f>+SUMIF($A$5:$A$93,C107,$AE$5:$AE$93)</f>
        <v>-44.035666666666664</v>
      </c>
      <c r="AF107" s="42">
        <f>+SUMIF($A$5:$A$93,$C$107,AF5:AF93)</f>
        <v>3.0309166666666667</v>
      </c>
    </row>
    <row r="108" spans="1:32" s="10" customFormat="1" ht="12.75">
      <c r="A108" s="10" t="s">
        <v>494</v>
      </c>
      <c r="B108" s="19"/>
      <c r="C108" s="9" t="s">
        <v>154</v>
      </c>
      <c r="D108" s="7"/>
      <c r="E108" s="106">
        <f t="shared" si="30"/>
        <v>0</v>
      </c>
      <c r="F108" s="138">
        <f>+SUMIF($A$5:$A$93,$C$108,F$5:F93)</f>
        <v>-511.20915</v>
      </c>
      <c r="G108" s="139">
        <f t="shared" si="31"/>
        <v>-121.36819166666666</v>
      </c>
      <c r="H108" s="141">
        <f t="shared" si="34"/>
        <v>-511.20915</v>
      </c>
      <c r="I108" s="29">
        <f>+SUMIF($A$5:$A$93,C108,$I$5:$I$93)</f>
        <v>-42.6007625</v>
      </c>
      <c r="J108" s="42">
        <f>+SUMIF($A$5:$A$93,$C$108,J5:J93)</f>
        <v>-36.166666666666664</v>
      </c>
      <c r="K108" s="29">
        <f>+SUMIF($A$5:$A$93,C108,$K$5:$K$93)</f>
        <v>-42.6007625</v>
      </c>
      <c r="L108" s="42">
        <f>+SUMIF($A$5:$A$93,$C$108,L5:L93)</f>
        <v>-42.6007625</v>
      </c>
      <c r="M108" s="29">
        <f>+SUMIF($A$5:$A$93,C108,$M$5:$M$93)</f>
        <v>-42.6007625</v>
      </c>
      <c r="N108" s="42">
        <f>+SUMIF($A$5:$A$93,$C$108,N5:N93)</f>
        <v>-42.6007625</v>
      </c>
      <c r="O108" s="29">
        <f>+SUMIF($A$5:$A$93,C108,$O$5:$O$93)</f>
        <v>-42.6007625</v>
      </c>
      <c r="P108" s="42">
        <f>+SUMIF($A$5:$A$93,$C$108,P5:P93)</f>
        <v>0</v>
      </c>
      <c r="Q108" s="29">
        <f>+SUMIF($A$5:$A$93,C108,$Q$5:$Q$93)</f>
        <v>-42.6007625</v>
      </c>
      <c r="R108" s="42">
        <f>+SUMIF($A$5:$A$93,$C$108,R5:R93)</f>
        <v>0</v>
      </c>
      <c r="S108" s="29">
        <f>+SUMIF($A$5:$A$93,C108,$S$5:$S$93)</f>
        <v>-42.6007625</v>
      </c>
      <c r="T108" s="42">
        <f>+SUMIF($A$5:$A$93,$C$108,T5:T93)</f>
        <v>0</v>
      </c>
      <c r="U108" s="29">
        <f>+SUMIF($A$5:$A$93,C108,$U$5:$U$93)</f>
        <v>-42.6007625</v>
      </c>
      <c r="V108" s="42">
        <f>+SUMIF($A$5:$A$93,$C$108,V5:V93)</f>
        <v>0</v>
      </c>
      <c r="W108" s="29">
        <f>+SUMIF($A$5:$A$93,C108,$W$5:$W$93)</f>
        <v>-42.6007625</v>
      </c>
      <c r="X108" s="42">
        <f>+SUMIF($A$5:$A$93,$C$108,X5:X93)</f>
        <v>0</v>
      </c>
      <c r="Y108" s="29">
        <f>+SUMIF($A$5:$A$93,C108,$Y$5:$Y$93)</f>
        <v>-42.6007625</v>
      </c>
      <c r="Z108" s="42">
        <f>+SUMIF($A$5:$A$93,$C$108,Z5:Z93)</f>
        <v>0</v>
      </c>
      <c r="AA108" s="29">
        <f>+SUMIF($A$5:$A$93,C108,$AA$5:$AA$93)</f>
        <v>-42.6007625</v>
      </c>
      <c r="AB108" s="42">
        <f>+SUMIF($A$5:$A$93,$C$108,AB5:AB93)</f>
        <v>0</v>
      </c>
      <c r="AC108" s="29">
        <f>+SUMIF($A$5:$A$93,C108,$AC$5:$AC$93)</f>
        <v>-42.6007625</v>
      </c>
      <c r="AD108" s="42">
        <f>+SUMIF($A$5:$A$93,$C$108,AD5:AD93)</f>
        <v>0</v>
      </c>
      <c r="AE108" s="29">
        <f>+SUMIF($A$5:$A$93,C108,$AE$5:$AE$93)</f>
        <v>-42.6007625</v>
      </c>
      <c r="AF108" s="42">
        <f>+SUMIF($A$5:$A$93,$C$108,AF5:AF93)</f>
        <v>0</v>
      </c>
    </row>
    <row r="109" spans="1:32" s="10" customFormat="1" ht="12.75">
      <c r="A109" s="10" t="s">
        <v>493</v>
      </c>
      <c r="B109" s="19"/>
      <c r="C109" s="9" t="s">
        <v>208</v>
      </c>
      <c r="D109" s="7"/>
      <c r="E109" s="106">
        <f t="shared" si="30"/>
        <v>0</v>
      </c>
      <c r="F109" s="138">
        <f>+SUMIF($A$5:$A$93,$C$109,F$5:F93)</f>
        <v>-260</v>
      </c>
      <c r="G109" s="139">
        <f t="shared" si="31"/>
        <v>-65</v>
      </c>
      <c r="H109" s="141">
        <f t="shared" si="34"/>
        <v>-260</v>
      </c>
      <c r="I109" s="29">
        <f>+SUMIF($A$5:$A$93,C109,$I$5:$I$93)</f>
        <v>-21.666666666666668</v>
      </c>
      <c r="J109" s="42">
        <f>+SUMIF($A$5:$A$93,$C$109,J5:J93)</f>
        <v>-21.666666666666668</v>
      </c>
      <c r="K109" s="29">
        <f>+SUMIF($A$5:$A$93,C109,$K$5:$K$93)</f>
        <v>-21.666666666666668</v>
      </c>
      <c r="L109" s="42">
        <f>+SUMIF($A$5:$A$93,$C$109,L5:L93)</f>
        <v>-21.666666666666668</v>
      </c>
      <c r="M109" s="29">
        <f>+SUMIF($A$5:$A$93,C109,$M$5:$M$93)</f>
        <v>-21.666666666666668</v>
      </c>
      <c r="N109" s="42">
        <f>+SUMIF($A$5:$A$93,$C$109,N5:N93)</f>
        <v>-21.666666666666668</v>
      </c>
      <c r="O109" s="29">
        <f>+SUMIF($A$5:$A$93,C109,$O$5:$O$93)</f>
        <v>-21.666666666666668</v>
      </c>
      <c r="P109" s="42">
        <f>+SUMIF($A$5:$A$93,$C$109,P5:P93)</f>
        <v>0</v>
      </c>
      <c r="Q109" s="29">
        <f>+SUMIF($A$5:$A$93,C109,$Q$5:$Q$93)</f>
        <v>-21.666666666666668</v>
      </c>
      <c r="R109" s="42">
        <f>+SUMIF($A$5:$A$93,$C$109,R5:R93)</f>
        <v>0</v>
      </c>
      <c r="S109" s="29">
        <f>+SUMIF($A$5:$A$93,C109,$S$5:$S$93)</f>
        <v>-21.666666666666668</v>
      </c>
      <c r="T109" s="42">
        <f>+SUMIF($A$5:$A$93,$C$109,T5:T93)</f>
        <v>0</v>
      </c>
      <c r="U109" s="29">
        <f>+SUMIF($A$5:$A$93,C109,$U$5:$U$93)</f>
        <v>-21.666666666666668</v>
      </c>
      <c r="V109" s="42">
        <f>+SUMIF($A$5:$A$93,$C$109,V5:V93)</f>
        <v>0</v>
      </c>
      <c r="W109" s="29">
        <f>+SUMIF($A$5:$A$93,C109,$W$5:$W$93)</f>
        <v>-21.666666666666668</v>
      </c>
      <c r="X109" s="42">
        <f>+SUMIF($A$5:$A$93,$C$109,X5:X93)</f>
        <v>0</v>
      </c>
      <c r="Y109" s="29">
        <f>+SUMIF($A$5:$A$93,C109,$Y$5:$Y$93)</f>
        <v>-21.666666666666668</v>
      </c>
      <c r="Z109" s="42">
        <f>+SUMIF($A$5:$A$93,$C$109,Z5:Z93)</f>
        <v>0</v>
      </c>
      <c r="AA109" s="29">
        <f>+SUMIF($A$5:$A$93,C109,$AA$5:$AA$93)</f>
        <v>-21.666666666666668</v>
      </c>
      <c r="AB109" s="42">
        <f>+SUMIF($A$5:$A$93,$C$109,AB5:AB93)</f>
        <v>0</v>
      </c>
      <c r="AC109" s="29">
        <f>+SUMIF($A$5:$A$93,C109,$AC$5:$AC$93)</f>
        <v>-21.666666666666668</v>
      </c>
      <c r="AD109" s="42">
        <f>+SUMIF($A$5:$A$93,$C$109,AD5:AD93)</f>
        <v>0</v>
      </c>
      <c r="AE109" s="29">
        <f>+SUMIF($A$5:$A$93,C109,$AE$5:$AE$93)</f>
        <v>-21.666666666666668</v>
      </c>
      <c r="AF109" s="42">
        <f>+SUMIF($A$5:$A$93,$C$109,AF5:AF93)</f>
        <v>0</v>
      </c>
    </row>
    <row r="110" spans="1:32" s="10" customFormat="1" ht="12.75">
      <c r="A110" s="10" t="s">
        <v>493</v>
      </c>
      <c r="B110" s="19"/>
      <c r="C110" s="9" t="s">
        <v>221</v>
      </c>
      <c r="D110" s="7"/>
      <c r="E110" s="106">
        <f t="shared" si="30"/>
        <v>0</v>
      </c>
      <c r="F110" s="138">
        <f>+SUMIF($A$5:$A$93,$C$110,F5:F93)</f>
        <v>-39</v>
      </c>
      <c r="G110" s="139">
        <f t="shared" si="31"/>
        <v>-0.5</v>
      </c>
      <c r="H110" s="141">
        <f t="shared" si="34"/>
        <v>-39</v>
      </c>
      <c r="I110" s="29">
        <f>+SUMIF($A$5:$A$93,C110,$I$5:$I$93)</f>
        <v>-0.16666666666666666</v>
      </c>
      <c r="J110" s="42">
        <f>+SUMIF($A$5:$A$93,$C$110,J5:J93)</f>
        <v>-0.16666666666666666</v>
      </c>
      <c r="K110" s="29">
        <f>+SUMIF($A$5:$A$93,C110,$K$5:$K$93)</f>
        <v>-0.16666666666666666</v>
      </c>
      <c r="L110" s="42">
        <f>+SUMIF($A$5:$A$93,$C$110,L5:L93)</f>
        <v>-0.16666666666666666</v>
      </c>
      <c r="M110" s="29">
        <f>+SUMIF($A$5:$A$93,C110,$M$5:$M$93)</f>
        <v>-0.16666666666666666</v>
      </c>
      <c r="N110" s="42">
        <f>+SUMIF($A$5:$A$93,$C$110,N5:N93)</f>
        <v>-0.16666666666666666</v>
      </c>
      <c r="O110" s="29">
        <f>+SUMIF($A$5:$A$93,C110,$O$5:$O$93)</f>
        <v>-4.277777777777777</v>
      </c>
      <c r="P110" s="42">
        <f>+SUMIF($A$5:$A$93,$C$110,P5:P93)</f>
        <v>0</v>
      </c>
      <c r="Q110" s="29">
        <f>+SUMIF($A$5:$A$93,C110,$Q$5:$Q$93)</f>
        <v>-4.277777777777777</v>
      </c>
      <c r="R110" s="42">
        <f>+SUMIF($A$5:$A$93,$C$110,R5:R93)</f>
        <v>0</v>
      </c>
      <c r="S110" s="29">
        <f>+SUMIF($A$5:$A$93,C110,$S$5:$S$93)</f>
        <v>-4.277777777777777</v>
      </c>
      <c r="T110" s="42">
        <f>+SUMIF($A$5:$A$93,$C$110,T5:T93)</f>
        <v>0</v>
      </c>
      <c r="U110" s="29">
        <f>+SUMIF($A$5:$A$93,C110,$U$5:$U$93)</f>
        <v>-4.277777777777777</v>
      </c>
      <c r="V110" s="42">
        <f>+SUMIF($A$5:$A$93,$C$110,V5:V93)</f>
        <v>0</v>
      </c>
      <c r="W110" s="29">
        <f>+SUMIF($A$5:$A$93,C110,$W$5:$W$93)</f>
        <v>-4.277777777777777</v>
      </c>
      <c r="X110" s="42">
        <f>+SUMIF($A$5:$A$93,$C$110,X5:X93)</f>
        <v>0</v>
      </c>
      <c r="Y110" s="29">
        <f>+SUMIF($A$5:$A$93,C110,$Y$5:$Y$93)</f>
        <v>-4.277777777777777</v>
      </c>
      <c r="Z110" s="42">
        <f>+SUMIF($A$5:$A$93,$C$110,Z5:Z93)</f>
        <v>0</v>
      </c>
      <c r="AA110" s="29">
        <f>+SUMIF($A$5:$A$93,C110,$AA$5:$AA$93)</f>
        <v>-4.277777777777777</v>
      </c>
      <c r="AB110" s="42">
        <f>+SUMIF($A$5:$A$93,$C$110,AB5:AB93)</f>
        <v>0</v>
      </c>
      <c r="AC110" s="29">
        <f>+SUMIF($A$5:$A$93,C110,$AC$5:$AC$93)</f>
        <v>-4.277777777777777</v>
      </c>
      <c r="AD110" s="42">
        <f>+SUMIF($A$5:$A$93,$C$110,AD5:AD93)</f>
        <v>0</v>
      </c>
      <c r="AE110" s="29">
        <f>+SUMIF($A$5:$A$93,C110,$AE$5:$AE$93)</f>
        <v>-4.277777777777777</v>
      </c>
      <c r="AF110" s="42">
        <f>+SUMIF($A$5:$A$93,$C$110,AF5:AF93)</f>
        <v>0</v>
      </c>
    </row>
    <row r="111" spans="2:32" s="10" customFormat="1" ht="12.75">
      <c r="B111" s="19"/>
      <c r="C111" s="19"/>
      <c r="D111" s="94"/>
      <c r="E111" s="106">
        <f>+F111-G111</f>
        <v>0</v>
      </c>
      <c r="F111" s="138"/>
      <c r="G111" s="142"/>
      <c r="H111" s="143"/>
      <c r="I111" s="49"/>
      <c r="J111" s="25"/>
      <c r="K111" s="49"/>
      <c r="L111" s="25"/>
      <c r="M111" s="49"/>
      <c r="N111" s="25"/>
      <c r="O111" s="49"/>
      <c r="P111" s="25"/>
      <c r="Q111" s="49"/>
      <c r="R111" s="25"/>
      <c r="S111" s="49"/>
      <c r="T111" s="25"/>
      <c r="U111" s="49"/>
      <c r="V111" s="25"/>
      <c r="W111" s="49"/>
      <c r="X111" s="25"/>
      <c r="Y111" s="49"/>
      <c r="Z111" s="25"/>
      <c r="AA111" s="49"/>
      <c r="AB111" s="25"/>
      <c r="AC111" s="49"/>
      <c r="AD111" s="25"/>
      <c r="AE111" s="49"/>
      <c r="AF111" s="25"/>
    </row>
    <row r="112" spans="1:32" s="105" customFormat="1" ht="15.75">
      <c r="A112" s="104"/>
      <c r="B112" s="33"/>
      <c r="C112" s="33"/>
      <c r="D112" s="95"/>
      <c r="E112" s="107">
        <f>+F112-H112</f>
        <v>0</v>
      </c>
      <c r="F112" s="145">
        <f>+SUM(F98:F110)</f>
        <v>-3296.09315</v>
      </c>
      <c r="G112" s="146">
        <f>+SUM(G98:G110)</f>
        <v>-1051.0266083333331</v>
      </c>
      <c r="H112" s="146">
        <f>+SUM(H98:H110)</f>
        <v>-3296.09315</v>
      </c>
      <c r="I112" s="44">
        <f aca="true" t="shared" si="42" ref="I112:AF112">+SUM(I98:I110)</f>
        <v>-212.07667916666665</v>
      </c>
      <c r="J112" s="45">
        <f t="shared" si="42"/>
        <v>-196.82591666666661</v>
      </c>
      <c r="K112" s="44">
        <f t="shared" si="42"/>
        <v>-212.07667916666665</v>
      </c>
      <c r="L112" s="45">
        <f t="shared" si="42"/>
        <v>-215.7022625</v>
      </c>
      <c r="M112" s="44">
        <f t="shared" si="42"/>
        <v>-238.27667916666664</v>
      </c>
      <c r="N112" s="45">
        <f t="shared" si="42"/>
        <v>-238.27667916666664</v>
      </c>
      <c r="O112" s="44">
        <f t="shared" si="42"/>
        <v>-272.29590138888886</v>
      </c>
      <c r="P112" s="45">
        <f t="shared" si="42"/>
        <v>-44.46908333333333</v>
      </c>
      <c r="Q112" s="44">
        <f t="shared" si="42"/>
        <v>-272.29590138888886</v>
      </c>
      <c r="R112" s="45">
        <f t="shared" si="42"/>
        <v>-44.46908333333333</v>
      </c>
      <c r="S112" s="44">
        <f t="shared" si="42"/>
        <v>-272.29590138888886</v>
      </c>
      <c r="T112" s="45">
        <f t="shared" si="42"/>
        <v>-44.46908333333333</v>
      </c>
      <c r="U112" s="44">
        <f t="shared" si="42"/>
        <v>-276.46256805555555</v>
      </c>
      <c r="V112" s="45">
        <f t="shared" si="42"/>
        <v>-44.46908333333333</v>
      </c>
      <c r="W112" s="44">
        <f t="shared" si="42"/>
        <v>-276.46256805555555</v>
      </c>
      <c r="X112" s="45">
        <f t="shared" si="42"/>
        <v>-44.46908333333333</v>
      </c>
      <c r="Y112" s="44">
        <f t="shared" si="42"/>
        <v>-276.46256805555555</v>
      </c>
      <c r="Z112" s="45">
        <f t="shared" si="42"/>
        <v>-44.46908333333333</v>
      </c>
      <c r="AA112" s="44">
        <f t="shared" si="42"/>
        <v>-280.46256805555555</v>
      </c>
      <c r="AB112" s="45">
        <f t="shared" si="42"/>
        <v>-44.46908333333333</v>
      </c>
      <c r="AC112" s="44">
        <f t="shared" si="42"/>
        <v>-280.46256805555555</v>
      </c>
      <c r="AD112" s="45">
        <f t="shared" si="42"/>
        <v>-44.46908333333333</v>
      </c>
      <c r="AE112" s="44">
        <f t="shared" si="42"/>
        <v>-427.4625680555555</v>
      </c>
      <c r="AF112" s="45">
        <f t="shared" si="42"/>
        <v>-44.46908333333333</v>
      </c>
    </row>
  </sheetData>
  <autoFilter ref="A3:AG3"/>
  <mergeCells count="13">
    <mergeCell ref="AE2:AF2"/>
    <mergeCell ref="W2:X2"/>
    <mergeCell ref="Y2:Z2"/>
    <mergeCell ref="AA2:AB2"/>
    <mergeCell ref="AC2:AD2"/>
    <mergeCell ref="O2:P2"/>
    <mergeCell ref="Q2:R2"/>
    <mergeCell ref="S2:T2"/>
    <mergeCell ref="U2:V2"/>
    <mergeCell ref="I2:J2"/>
    <mergeCell ref="K2:L2"/>
    <mergeCell ref="M2:N2"/>
    <mergeCell ref="B1:F1"/>
  </mergeCells>
  <conditionalFormatting sqref="K5:K93 M5:M93 AA5:AA93 G98:H110 W5:W93 S5:S93 O5:O93 U5:U93 Q5:Q93 Y5:Y93 AC5:AC93 F5:I93 AE5:AE93">
    <cfRule type="cellIs" priority="1" dxfId="0" operator="equal" stopIfTrue="1">
      <formula>0</formula>
    </cfRule>
  </conditionalFormatting>
  <conditionalFormatting sqref="E98:E110 E1 E5:E93 E95 E112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5" right="0.75" top="1" bottom="1" header="0.5" footer="0.5"/>
  <pageSetup fitToHeight="2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tabSelected="1" zoomScale="75" zoomScaleNormal="75" workbookViewId="0" topLeftCell="A31">
      <selection activeCell="F64" sqref="F64"/>
    </sheetView>
  </sheetViews>
  <sheetFormatPr defaultColWidth="9.140625" defaultRowHeight="12.75"/>
  <cols>
    <col min="1" max="1" width="37.7109375" style="15" bestFit="1" customWidth="1"/>
    <col min="2" max="2" width="19.7109375" style="19" hidden="1" customWidth="1"/>
    <col min="3" max="3" width="37.140625" style="23" customWidth="1"/>
    <col min="4" max="4" width="9.421875" style="94" customWidth="1"/>
    <col min="5" max="5" width="5.28125" style="10" customWidth="1"/>
    <col min="6" max="6" width="12.28125" style="46" bestFit="1" customWidth="1"/>
    <col min="7" max="8" width="13.140625" style="46" customWidth="1"/>
    <col min="9" max="9" width="8.8515625" style="15" hidden="1" customWidth="1"/>
    <col min="10" max="10" width="7.8515625" style="16" hidden="1" customWidth="1"/>
    <col min="11" max="11" width="9.28125" style="15" hidden="1" customWidth="1"/>
    <col min="12" max="12" width="8.140625" style="16" hidden="1" customWidth="1"/>
    <col min="13" max="13" width="9.00390625" style="15" hidden="1" customWidth="1"/>
    <col min="14" max="14" width="8.140625" style="16" hidden="1" customWidth="1"/>
    <col min="15" max="15" width="9.00390625" style="15" hidden="1" customWidth="1"/>
    <col min="16" max="16" width="7.57421875" style="15" hidden="1" customWidth="1"/>
    <col min="17" max="17" width="9.28125" style="15" hidden="1" customWidth="1"/>
    <col min="18" max="18" width="7.8515625" style="15" hidden="1" customWidth="1"/>
    <col min="19" max="19" width="9.28125" style="15" hidden="1" customWidth="1"/>
    <col min="20" max="20" width="8.140625" style="15" hidden="1" customWidth="1"/>
    <col min="21" max="21" width="9.421875" style="15" hidden="1" customWidth="1"/>
    <col min="22" max="22" width="7.57421875" style="15" hidden="1" customWidth="1"/>
    <col min="23" max="23" width="9.28125" style="15" hidden="1" customWidth="1"/>
    <col min="24" max="24" width="7.28125" style="15" hidden="1" customWidth="1"/>
    <col min="25" max="25" width="9.00390625" style="15" hidden="1" customWidth="1"/>
    <col min="26" max="26" width="7.57421875" style="15" hidden="1" customWidth="1"/>
    <col min="27" max="27" width="9.421875" style="15" hidden="1" customWidth="1"/>
    <col min="28" max="28" width="7.7109375" style="15" hidden="1" customWidth="1"/>
    <col min="29" max="29" width="9.28125" style="15" hidden="1" customWidth="1"/>
    <col min="30" max="30" width="7.57421875" style="15" hidden="1" customWidth="1"/>
    <col min="31" max="31" width="8.8515625" style="15" hidden="1" customWidth="1"/>
    <col min="32" max="32" width="7.7109375" style="15" hidden="1" customWidth="1"/>
    <col min="33" max="33" width="59.00390625" style="15" hidden="1" customWidth="1"/>
    <col min="34" max="16384" width="9.140625" style="15" customWidth="1"/>
  </cols>
  <sheetData>
    <row r="1" spans="2:14" s="12" customFormat="1" ht="20.25">
      <c r="B1" s="156" t="s">
        <v>484</v>
      </c>
      <c r="C1" s="156"/>
      <c r="D1" s="156"/>
      <c r="E1" s="156"/>
      <c r="F1" s="156"/>
      <c r="G1" s="8"/>
      <c r="H1" s="8"/>
      <c r="J1" s="13"/>
      <c r="L1" s="13"/>
      <c r="N1" s="13"/>
    </row>
    <row r="2" spans="1:8" ht="12.75">
      <c r="A2" s="12"/>
      <c r="B2" s="7"/>
      <c r="C2" s="92"/>
      <c r="D2" s="7"/>
      <c r="E2" s="7"/>
      <c r="F2" s="14"/>
      <c r="G2" s="14"/>
      <c r="H2" s="14"/>
    </row>
    <row r="3" spans="2:32" s="10" customFormat="1" ht="25.5">
      <c r="B3" s="7"/>
      <c r="C3" s="92"/>
      <c r="D3" s="92" t="s">
        <v>486</v>
      </c>
      <c r="E3" s="87" t="s">
        <v>485</v>
      </c>
      <c r="F3" s="17" t="s">
        <v>249</v>
      </c>
      <c r="G3" s="96" t="s">
        <v>249</v>
      </c>
      <c r="H3" s="96" t="s">
        <v>249</v>
      </c>
      <c r="I3" s="158">
        <v>40634</v>
      </c>
      <c r="J3" s="159"/>
      <c r="K3" s="158">
        <v>40664</v>
      </c>
      <c r="L3" s="159"/>
      <c r="M3" s="158">
        <v>40695</v>
      </c>
      <c r="N3" s="159"/>
      <c r="O3" s="158">
        <v>40725</v>
      </c>
      <c r="P3" s="159"/>
      <c r="Q3" s="158">
        <v>40756</v>
      </c>
      <c r="R3" s="159"/>
      <c r="S3" s="158">
        <v>40787</v>
      </c>
      <c r="T3" s="159"/>
      <c r="U3" s="158">
        <v>40817</v>
      </c>
      <c r="V3" s="159"/>
      <c r="W3" s="158">
        <v>40848</v>
      </c>
      <c r="X3" s="159"/>
      <c r="Y3" s="158">
        <v>40878</v>
      </c>
      <c r="Z3" s="159"/>
      <c r="AA3" s="158">
        <v>40909</v>
      </c>
      <c r="AB3" s="159"/>
      <c r="AC3" s="158">
        <v>40940</v>
      </c>
      <c r="AD3" s="159"/>
      <c r="AE3" s="158">
        <v>40969</v>
      </c>
      <c r="AF3" s="159"/>
    </row>
    <row r="4" spans="1:32" s="11" customFormat="1" ht="40.5" customHeight="1">
      <c r="A4" s="100" t="s">
        <v>473</v>
      </c>
      <c r="B4" s="99" t="s">
        <v>474</v>
      </c>
      <c r="C4" s="99" t="s">
        <v>475</v>
      </c>
      <c r="D4" s="101"/>
      <c r="E4" s="110"/>
      <c r="F4" s="132" t="s">
        <v>490</v>
      </c>
      <c r="G4" s="102" t="s">
        <v>491</v>
      </c>
      <c r="H4" s="125" t="s">
        <v>481</v>
      </c>
      <c r="I4" s="102" t="s">
        <v>467</v>
      </c>
      <c r="J4" s="111" t="s">
        <v>468</v>
      </c>
      <c r="K4" s="102" t="s">
        <v>467</v>
      </c>
      <c r="L4" s="111" t="s">
        <v>468</v>
      </c>
      <c r="M4" s="102" t="s">
        <v>467</v>
      </c>
      <c r="N4" s="111" t="s">
        <v>468</v>
      </c>
      <c r="O4" s="102" t="s">
        <v>467</v>
      </c>
      <c r="P4" s="103" t="s">
        <v>468</v>
      </c>
      <c r="Q4" s="102" t="s">
        <v>467</v>
      </c>
      <c r="R4" s="103" t="s">
        <v>468</v>
      </c>
      <c r="S4" s="102" t="s">
        <v>467</v>
      </c>
      <c r="T4" s="103" t="s">
        <v>468</v>
      </c>
      <c r="U4" s="102" t="s">
        <v>467</v>
      </c>
      <c r="V4" s="103" t="s">
        <v>468</v>
      </c>
      <c r="W4" s="102" t="s">
        <v>467</v>
      </c>
      <c r="X4" s="103" t="s">
        <v>468</v>
      </c>
      <c r="Y4" s="102" t="s">
        <v>467</v>
      </c>
      <c r="Z4" s="103" t="s">
        <v>468</v>
      </c>
      <c r="AA4" s="102" t="s">
        <v>467</v>
      </c>
      <c r="AB4" s="103" t="s">
        <v>468</v>
      </c>
      <c r="AC4" s="102" t="s">
        <v>467</v>
      </c>
      <c r="AD4" s="103" t="s">
        <v>468</v>
      </c>
      <c r="AE4" s="102" t="s">
        <v>467</v>
      </c>
      <c r="AF4" s="103" t="s">
        <v>468</v>
      </c>
    </row>
    <row r="5" spans="2:32" s="10" customFormat="1" ht="12.75">
      <c r="B5" s="19"/>
      <c r="C5" s="116"/>
      <c r="D5" s="14"/>
      <c r="E5" s="88"/>
      <c r="F5" s="20" t="s">
        <v>250</v>
      </c>
      <c r="G5" s="21" t="s">
        <v>250</v>
      </c>
      <c r="H5" s="20" t="s">
        <v>250</v>
      </c>
      <c r="I5" s="21" t="s">
        <v>250</v>
      </c>
      <c r="J5" s="22" t="s">
        <v>250</v>
      </c>
      <c r="K5" s="21" t="s">
        <v>250</v>
      </c>
      <c r="L5" s="22" t="s">
        <v>250</v>
      </c>
      <c r="M5" s="21" t="s">
        <v>250</v>
      </c>
      <c r="N5" s="22" t="s">
        <v>250</v>
      </c>
      <c r="O5" s="21" t="s">
        <v>250</v>
      </c>
      <c r="P5" s="22" t="s">
        <v>250</v>
      </c>
      <c r="Q5" s="21" t="s">
        <v>250</v>
      </c>
      <c r="R5" s="22" t="s">
        <v>250</v>
      </c>
      <c r="S5" s="21" t="s">
        <v>250</v>
      </c>
      <c r="T5" s="22" t="s">
        <v>250</v>
      </c>
      <c r="U5" s="21" t="s">
        <v>250</v>
      </c>
      <c r="V5" s="22" t="s">
        <v>250</v>
      </c>
      <c r="W5" s="21" t="s">
        <v>250</v>
      </c>
      <c r="X5" s="22" t="s">
        <v>250</v>
      </c>
      <c r="Y5" s="21" t="s">
        <v>250</v>
      </c>
      <c r="Z5" s="22" t="s">
        <v>250</v>
      </c>
      <c r="AA5" s="21" t="s">
        <v>250</v>
      </c>
      <c r="AB5" s="22" t="s">
        <v>250</v>
      </c>
      <c r="AC5" s="21" t="s">
        <v>250</v>
      </c>
      <c r="AD5" s="22" t="s">
        <v>250</v>
      </c>
      <c r="AE5" s="21" t="s">
        <v>250</v>
      </c>
      <c r="AF5" s="22" t="s">
        <v>250</v>
      </c>
    </row>
    <row r="6" spans="1:35" ht="12.75">
      <c r="A6" s="9" t="s">
        <v>251</v>
      </c>
      <c r="B6" s="23" t="s">
        <v>261</v>
      </c>
      <c r="C6" s="23" t="s">
        <v>262</v>
      </c>
      <c r="D6" s="93"/>
      <c r="E6" s="112">
        <f>+F6-H6</f>
        <v>0</v>
      </c>
      <c r="F6" s="138">
        <v>-160</v>
      </c>
      <c r="G6" s="148">
        <f>+J6+L6+N6+P6+R6+T6+V6+X6+Z6+AB6+AD6+AF6</f>
        <v>-160</v>
      </c>
      <c r="H6" s="138">
        <f>+F6</f>
        <v>-160</v>
      </c>
      <c r="I6" s="24">
        <f>+$F$6/12</f>
        <v>-13.333333333333334</v>
      </c>
      <c r="J6" s="27">
        <f>+I6</f>
        <v>-13.333333333333334</v>
      </c>
      <c r="K6" s="24">
        <f>+$F$6/12</f>
        <v>-13.333333333333334</v>
      </c>
      <c r="L6" s="27">
        <f>+K6</f>
        <v>-13.333333333333334</v>
      </c>
      <c r="M6" s="24">
        <f>+$F$6/12</f>
        <v>-13.333333333333334</v>
      </c>
      <c r="N6" s="27">
        <f>+M6</f>
        <v>-13.333333333333334</v>
      </c>
      <c r="O6" s="24">
        <f>+$F$6/12</f>
        <v>-13.333333333333334</v>
      </c>
      <c r="P6" s="27">
        <f>+O6</f>
        <v>-13.333333333333334</v>
      </c>
      <c r="Q6" s="24">
        <f>+$F$6/12</f>
        <v>-13.333333333333334</v>
      </c>
      <c r="R6" s="27">
        <f>+Q6</f>
        <v>-13.333333333333334</v>
      </c>
      <c r="S6" s="24">
        <f>+$F$6/12</f>
        <v>-13.333333333333334</v>
      </c>
      <c r="T6" s="27">
        <f>+S6</f>
        <v>-13.333333333333334</v>
      </c>
      <c r="U6" s="24">
        <f>+$F$6/12</f>
        <v>-13.333333333333334</v>
      </c>
      <c r="V6" s="27">
        <f>+U6</f>
        <v>-13.333333333333334</v>
      </c>
      <c r="W6" s="24">
        <f>+$F$6/12</f>
        <v>-13.333333333333334</v>
      </c>
      <c r="X6" s="27">
        <f>+W6</f>
        <v>-13.333333333333334</v>
      </c>
      <c r="Y6" s="24">
        <f>+$F$6/12</f>
        <v>-13.333333333333334</v>
      </c>
      <c r="Z6" s="27">
        <f>+Y6</f>
        <v>-13.333333333333334</v>
      </c>
      <c r="AA6" s="24">
        <f>+$F$6/12</f>
        <v>-13.333333333333334</v>
      </c>
      <c r="AB6" s="27">
        <f>+AA6</f>
        <v>-13.333333333333334</v>
      </c>
      <c r="AC6" s="24">
        <f>+$F$6/12</f>
        <v>-13.333333333333334</v>
      </c>
      <c r="AD6" s="27">
        <f>+AC6</f>
        <v>-13.333333333333334</v>
      </c>
      <c r="AE6" s="24">
        <f>+$F$6/12</f>
        <v>-13.333333333333334</v>
      </c>
      <c r="AF6" s="27">
        <f>+AE6</f>
        <v>-13.333333333333334</v>
      </c>
      <c r="AG6" s="28"/>
      <c r="AI6" s="153"/>
    </row>
    <row r="7" spans="1:35" ht="12.75">
      <c r="A7" s="9" t="s">
        <v>251</v>
      </c>
      <c r="B7" s="23" t="s">
        <v>263</v>
      </c>
      <c r="C7" s="23" t="s">
        <v>264</v>
      </c>
      <c r="D7" s="93"/>
      <c r="E7" s="112">
        <f aca="true" t="shared" si="0" ref="E7:E61">+F7-H7</f>
        <v>0</v>
      </c>
      <c r="F7" s="138">
        <v>160</v>
      </c>
      <c r="G7" s="148">
        <f aca="true" t="shared" si="1" ref="G7:G47">+J7+L7+N7+P7+R7+T7+V7+X7+Z7+AB7+AD7+AF7</f>
        <v>160</v>
      </c>
      <c r="H7" s="138">
        <f>+F7</f>
        <v>160</v>
      </c>
      <c r="I7" s="24">
        <f>+$F$7/12</f>
        <v>13.333333333333334</v>
      </c>
      <c r="J7" s="27">
        <f>+I7</f>
        <v>13.333333333333334</v>
      </c>
      <c r="K7" s="24">
        <f>+$F$7/12</f>
        <v>13.333333333333334</v>
      </c>
      <c r="L7" s="27">
        <f>+K7</f>
        <v>13.333333333333334</v>
      </c>
      <c r="M7" s="24">
        <f>+$F$7/12</f>
        <v>13.333333333333334</v>
      </c>
      <c r="N7" s="27">
        <f>+M7</f>
        <v>13.333333333333334</v>
      </c>
      <c r="O7" s="24">
        <f>+$F$7/12</f>
        <v>13.333333333333334</v>
      </c>
      <c r="P7" s="27">
        <f>+O7</f>
        <v>13.333333333333334</v>
      </c>
      <c r="Q7" s="24">
        <f>+$F$7/12</f>
        <v>13.333333333333334</v>
      </c>
      <c r="R7" s="27">
        <f>+Q7</f>
        <v>13.333333333333334</v>
      </c>
      <c r="S7" s="24">
        <f>+$F$7/12</f>
        <v>13.333333333333334</v>
      </c>
      <c r="T7" s="27">
        <f>+S7</f>
        <v>13.333333333333334</v>
      </c>
      <c r="U7" s="24">
        <f>+$F$7/12</f>
        <v>13.333333333333334</v>
      </c>
      <c r="V7" s="27">
        <f>+U7</f>
        <v>13.333333333333334</v>
      </c>
      <c r="W7" s="24">
        <f>+$F$7/12</f>
        <v>13.333333333333334</v>
      </c>
      <c r="X7" s="27">
        <f>+W7</f>
        <v>13.333333333333334</v>
      </c>
      <c r="Y7" s="24">
        <f>+$F$7/12</f>
        <v>13.333333333333334</v>
      </c>
      <c r="Z7" s="27">
        <f>+Y7</f>
        <v>13.333333333333334</v>
      </c>
      <c r="AA7" s="24">
        <f>+$F$7/12</f>
        <v>13.333333333333334</v>
      </c>
      <c r="AB7" s="27">
        <f>+AA7</f>
        <v>13.333333333333334</v>
      </c>
      <c r="AC7" s="24">
        <f>+$F$7/12</f>
        <v>13.333333333333334</v>
      </c>
      <c r="AD7" s="27">
        <f>+AC7</f>
        <v>13.333333333333334</v>
      </c>
      <c r="AE7" s="24">
        <f>+$F$7/12</f>
        <v>13.333333333333334</v>
      </c>
      <c r="AF7" s="27">
        <f>+AE7</f>
        <v>13.333333333333334</v>
      </c>
      <c r="AG7" s="28"/>
      <c r="AI7" s="153"/>
    </row>
    <row r="8" spans="1:35" ht="12.75">
      <c r="A8" s="9" t="s">
        <v>251</v>
      </c>
      <c r="B8" s="23" t="s">
        <v>265</v>
      </c>
      <c r="C8" s="23" t="s">
        <v>266</v>
      </c>
      <c r="D8" s="93"/>
      <c r="E8" s="112">
        <f t="shared" si="0"/>
        <v>0</v>
      </c>
      <c r="F8" s="138">
        <v>-20</v>
      </c>
      <c r="G8" s="148">
        <f t="shared" si="1"/>
        <v>-5</v>
      </c>
      <c r="H8" s="138">
        <f aca="true" t="shared" si="2" ref="H8:H46">+F8</f>
        <v>-20</v>
      </c>
      <c r="I8" s="24">
        <f aca="true" t="shared" si="3" ref="I8:O8">+$F$8/12</f>
        <v>-1.6666666666666667</v>
      </c>
      <c r="J8" s="27">
        <f t="shared" si="3"/>
        <v>-1.6666666666666667</v>
      </c>
      <c r="K8" s="24">
        <f t="shared" si="3"/>
        <v>-1.6666666666666667</v>
      </c>
      <c r="L8" s="27">
        <f t="shared" si="3"/>
        <v>-1.6666666666666667</v>
      </c>
      <c r="M8" s="24">
        <f t="shared" si="3"/>
        <v>-1.6666666666666667</v>
      </c>
      <c r="N8" s="27">
        <f t="shared" si="3"/>
        <v>-1.6666666666666667</v>
      </c>
      <c r="O8" s="24">
        <f t="shared" si="3"/>
        <v>-1.6666666666666667</v>
      </c>
      <c r="P8" s="26"/>
      <c r="Q8" s="24">
        <f>+$F$8/12</f>
        <v>-1.6666666666666667</v>
      </c>
      <c r="R8" s="26"/>
      <c r="S8" s="24">
        <f>+$F$8/12</f>
        <v>-1.6666666666666667</v>
      </c>
      <c r="T8" s="26"/>
      <c r="U8" s="24">
        <f>+$F$8/12</f>
        <v>-1.6666666666666667</v>
      </c>
      <c r="V8" s="26"/>
      <c r="W8" s="24">
        <f>+$F$8/12</f>
        <v>-1.6666666666666667</v>
      </c>
      <c r="X8" s="26"/>
      <c r="Y8" s="24">
        <f>+$F$8/12</f>
        <v>-1.6666666666666667</v>
      </c>
      <c r="Z8" s="26"/>
      <c r="AA8" s="24">
        <f>+$F$8/12</f>
        <v>-1.6666666666666667</v>
      </c>
      <c r="AB8" s="26"/>
      <c r="AC8" s="24">
        <f>+$F$8/12</f>
        <v>-1.6666666666666667</v>
      </c>
      <c r="AD8" s="26"/>
      <c r="AE8" s="24">
        <f>+$F$8/12</f>
        <v>-1.6666666666666667</v>
      </c>
      <c r="AF8" s="26"/>
      <c r="AG8" s="28"/>
      <c r="AI8" s="153"/>
    </row>
    <row r="9" spans="1:35" ht="12.75">
      <c r="A9" s="9" t="s">
        <v>251</v>
      </c>
      <c r="B9" s="23" t="s">
        <v>268</v>
      </c>
      <c r="C9" s="23" t="s">
        <v>269</v>
      </c>
      <c r="D9" s="93" t="s">
        <v>487</v>
      </c>
      <c r="E9" s="112">
        <f t="shared" si="0"/>
        <v>0</v>
      </c>
      <c r="F9" s="148">
        <v>-37</v>
      </c>
      <c r="G9" s="148">
        <f t="shared" si="1"/>
        <v>-37</v>
      </c>
      <c r="H9" s="138">
        <f t="shared" si="2"/>
        <v>-37</v>
      </c>
      <c r="I9" s="24">
        <f aca="true" t="shared" si="4" ref="I9:O9">+$F$9/12</f>
        <v>-3.0833333333333335</v>
      </c>
      <c r="J9" s="27">
        <f t="shared" si="4"/>
        <v>-3.0833333333333335</v>
      </c>
      <c r="K9" s="24">
        <f t="shared" si="4"/>
        <v>-3.0833333333333335</v>
      </c>
      <c r="L9" s="27">
        <f t="shared" si="4"/>
        <v>-3.0833333333333335</v>
      </c>
      <c r="M9" s="24">
        <f t="shared" si="4"/>
        <v>-3.0833333333333335</v>
      </c>
      <c r="N9" s="27">
        <f t="shared" si="4"/>
        <v>-3.0833333333333335</v>
      </c>
      <c r="O9" s="24">
        <f t="shared" si="4"/>
        <v>-3.0833333333333335</v>
      </c>
      <c r="P9" s="30">
        <f>+O9</f>
        <v>-3.0833333333333335</v>
      </c>
      <c r="Q9" s="24">
        <f>+$F$9/12</f>
        <v>-3.0833333333333335</v>
      </c>
      <c r="R9" s="30">
        <f>+Q9</f>
        <v>-3.0833333333333335</v>
      </c>
      <c r="S9" s="24">
        <f>+$F$9/12</f>
        <v>-3.0833333333333335</v>
      </c>
      <c r="T9" s="30">
        <f>+S9</f>
        <v>-3.0833333333333335</v>
      </c>
      <c r="U9" s="24">
        <f>+$F$9/12</f>
        <v>-3.0833333333333335</v>
      </c>
      <c r="V9" s="30">
        <f>+U9</f>
        <v>-3.0833333333333335</v>
      </c>
      <c r="W9" s="24">
        <f>+$F$9/12</f>
        <v>-3.0833333333333335</v>
      </c>
      <c r="X9" s="30">
        <f>+W9</f>
        <v>-3.0833333333333335</v>
      </c>
      <c r="Y9" s="24">
        <f>+$F$9/12</f>
        <v>-3.0833333333333335</v>
      </c>
      <c r="Z9" s="30">
        <f>+Y9</f>
        <v>-3.0833333333333335</v>
      </c>
      <c r="AA9" s="24">
        <f>+$F$9/12</f>
        <v>-3.0833333333333335</v>
      </c>
      <c r="AB9" s="30">
        <f>+AA9</f>
        <v>-3.0833333333333335</v>
      </c>
      <c r="AC9" s="24">
        <f>+$F$9/12</f>
        <v>-3.0833333333333335</v>
      </c>
      <c r="AD9" s="30">
        <f>+AC9</f>
        <v>-3.0833333333333335</v>
      </c>
      <c r="AE9" s="24">
        <f>+$F$9/12</f>
        <v>-3.0833333333333335</v>
      </c>
      <c r="AF9" s="30">
        <f>+AE9</f>
        <v>-3.0833333333333335</v>
      </c>
      <c r="AG9" s="28"/>
      <c r="AI9" s="153"/>
    </row>
    <row r="10" spans="1:35" ht="12.75">
      <c r="A10" s="9" t="s">
        <v>251</v>
      </c>
      <c r="B10" s="23" t="s">
        <v>270</v>
      </c>
      <c r="C10" s="23" t="s">
        <v>271</v>
      </c>
      <c r="D10" s="93" t="s">
        <v>487</v>
      </c>
      <c r="E10" s="112">
        <f t="shared" si="0"/>
        <v>0</v>
      </c>
      <c r="F10" s="148">
        <v>-25</v>
      </c>
      <c r="G10" s="148">
        <f t="shared" si="1"/>
        <v>-24.999999999999996</v>
      </c>
      <c r="H10" s="138">
        <f t="shared" si="2"/>
        <v>-25</v>
      </c>
      <c r="I10" s="24">
        <f aca="true" t="shared" si="5" ref="I10:O10">+$F$10/12</f>
        <v>-2.0833333333333335</v>
      </c>
      <c r="J10" s="27">
        <f t="shared" si="5"/>
        <v>-2.0833333333333335</v>
      </c>
      <c r="K10" s="24">
        <f t="shared" si="5"/>
        <v>-2.0833333333333335</v>
      </c>
      <c r="L10" s="27">
        <f t="shared" si="5"/>
        <v>-2.0833333333333335</v>
      </c>
      <c r="M10" s="24">
        <f t="shared" si="5"/>
        <v>-2.0833333333333335</v>
      </c>
      <c r="N10" s="27">
        <f t="shared" si="5"/>
        <v>-2.0833333333333335</v>
      </c>
      <c r="O10" s="24">
        <f t="shared" si="5"/>
        <v>-2.0833333333333335</v>
      </c>
      <c r="P10" s="30">
        <f>+O10</f>
        <v>-2.0833333333333335</v>
      </c>
      <c r="Q10" s="24">
        <f>+$F$10/12</f>
        <v>-2.0833333333333335</v>
      </c>
      <c r="R10" s="30">
        <f>+Q10</f>
        <v>-2.0833333333333335</v>
      </c>
      <c r="S10" s="24">
        <f>+$F$10/12</f>
        <v>-2.0833333333333335</v>
      </c>
      <c r="T10" s="30">
        <f>+S10</f>
        <v>-2.0833333333333335</v>
      </c>
      <c r="U10" s="24">
        <f>+$F$10/12</f>
        <v>-2.0833333333333335</v>
      </c>
      <c r="V10" s="30">
        <f>+U10</f>
        <v>-2.0833333333333335</v>
      </c>
      <c r="W10" s="24">
        <f>+$F$10/12</f>
        <v>-2.0833333333333335</v>
      </c>
      <c r="X10" s="30">
        <f>+W10</f>
        <v>-2.0833333333333335</v>
      </c>
      <c r="Y10" s="24">
        <f>+$F$10/12</f>
        <v>-2.0833333333333335</v>
      </c>
      <c r="Z10" s="30">
        <f>+Y10</f>
        <v>-2.0833333333333335</v>
      </c>
      <c r="AA10" s="24">
        <f>+$F$10/12</f>
        <v>-2.0833333333333335</v>
      </c>
      <c r="AB10" s="30">
        <f>+AA10</f>
        <v>-2.0833333333333335</v>
      </c>
      <c r="AC10" s="24">
        <f>+$F$10/12</f>
        <v>-2.0833333333333335</v>
      </c>
      <c r="AD10" s="30">
        <f>+AC10</f>
        <v>-2.0833333333333335</v>
      </c>
      <c r="AE10" s="24">
        <f>+$F$10/12</f>
        <v>-2.0833333333333335</v>
      </c>
      <c r="AF10" s="30">
        <f>+AE10</f>
        <v>-2.0833333333333335</v>
      </c>
      <c r="AG10" s="28"/>
      <c r="AI10" s="153"/>
    </row>
    <row r="11" spans="1:35" ht="25.5">
      <c r="A11" s="9" t="s">
        <v>251</v>
      </c>
      <c r="B11" s="23" t="s">
        <v>272</v>
      </c>
      <c r="C11" s="23" t="s">
        <v>273</v>
      </c>
      <c r="D11" s="93"/>
      <c r="E11" s="112">
        <f t="shared" si="0"/>
        <v>0</v>
      </c>
      <c r="F11" s="148">
        <v>-2</v>
      </c>
      <c r="G11" s="148">
        <f t="shared" si="1"/>
        <v>-0.5</v>
      </c>
      <c r="H11" s="138">
        <f t="shared" si="2"/>
        <v>-2</v>
      </c>
      <c r="I11" s="24">
        <f aca="true" t="shared" si="6" ref="I11:O11">+$F$11/12</f>
        <v>-0.16666666666666666</v>
      </c>
      <c r="J11" s="27">
        <f t="shared" si="6"/>
        <v>-0.16666666666666666</v>
      </c>
      <c r="K11" s="24">
        <f t="shared" si="6"/>
        <v>-0.16666666666666666</v>
      </c>
      <c r="L11" s="27">
        <f t="shared" si="6"/>
        <v>-0.16666666666666666</v>
      </c>
      <c r="M11" s="24">
        <f t="shared" si="6"/>
        <v>-0.16666666666666666</v>
      </c>
      <c r="N11" s="27">
        <f t="shared" si="6"/>
        <v>-0.16666666666666666</v>
      </c>
      <c r="O11" s="24">
        <f t="shared" si="6"/>
        <v>-0.16666666666666666</v>
      </c>
      <c r="P11" s="26"/>
      <c r="Q11" s="24">
        <f>+$F$11/12</f>
        <v>-0.16666666666666666</v>
      </c>
      <c r="R11" s="26"/>
      <c r="S11" s="24">
        <f>+$F$11/12</f>
        <v>-0.16666666666666666</v>
      </c>
      <c r="T11" s="26"/>
      <c r="U11" s="24">
        <f>+$F$11/12</f>
        <v>-0.16666666666666666</v>
      </c>
      <c r="V11" s="26"/>
      <c r="W11" s="24">
        <f>+$F$11/12</f>
        <v>-0.16666666666666666</v>
      </c>
      <c r="X11" s="26"/>
      <c r="Y11" s="24">
        <f>+$F$11/12</f>
        <v>-0.16666666666666666</v>
      </c>
      <c r="Z11" s="26"/>
      <c r="AA11" s="24">
        <f>+$F$11/12</f>
        <v>-0.16666666666666666</v>
      </c>
      <c r="AB11" s="26"/>
      <c r="AC11" s="24">
        <f>+$F$11/12</f>
        <v>-0.16666666666666666</v>
      </c>
      <c r="AD11" s="26"/>
      <c r="AE11" s="24">
        <f>+$F$11/12</f>
        <v>-0.16666666666666666</v>
      </c>
      <c r="AF11" s="26"/>
      <c r="AG11" s="28"/>
      <c r="AI11" s="153"/>
    </row>
    <row r="12" spans="1:35" ht="25.5">
      <c r="A12" s="9" t="s">
        <v>251</v>
      </c>
      <c r="B12" s="23" t="s">
        <v>274</v>
      </c>
      <c r="C12" s="23" t="s">
        <v>275</v>
      </c>
      <c r="D12" s="93"/>
      <c r="E12" s="112">
        <f t="shared" si="0"/>
        <v>0</v>
      </c>
      <c r="F12" s="148">
        <v>-10</v>
      </c>
      <c r="G12" s="148">
        <f t="shared" si="1"/>
        <v>-2.5</v>
      </c>
      <c r="H12" s="138">
        <f t="shared" si="2"/>
        <v>-10</v>
      </c>
      <c r="I12" s="24">
        <f aca="true" t="shared" si="7" ref="I12:O12">+$F$12/12</f>
        <v>-0.8333333333333334</v>
      </c>
      <c r="J12" s="27">
        <f t="shared" si="7"/>
        <v>-0.8333333333333334</v>
      </c>
      <c r="K12" s="24">
        <f t="shared" si="7"/>
        <v>-0.8333333333333334</v>
      </c>
      <c r="L12" s="27">
        <f t="shared" si="7"/>
        <v>-0.8333333333333334</v>
      </c>
      <c r="M12" s="24">
        <f t="shared" si="7"/>
        <v>-0.8333333333333334</v>
      </c>
      <c r="N12" s="27">
        <f t="shared" si="7"/>
        <v>-0.8333333333333334</v>
      </c>
      <c r="O12" s="24">
        <f t="shared" si="7"/>
        <v>-0.8333333333333334</v>
      </c>
      <c r="P12" s="30"/>
      <c r="Q12" s="24">
        <f>+$F$12/12</f>
        <v>-0.8333333333333334</v>
      </c>
      <c r="R12" s="30"/>
      <c r="S12" s="24">
        <f>+$F$12/12</f>
        <v>-0.8333333333333334</v>
      </c>
      <c r="T12" s="30"/>
      <c r="U12" s="24">
        <f>+$F$12/12</f>
        <v>-0.8333333333333334</v>
      </c>
      <c r="V12" s="30"/>
      <c r="W12" s="24">
        <f>+$F$12/12</f>
        <v>-0.8333333333333334</v>
      </c>
      <c r="X12" s="30"/>
      <c r="Y12" s="24">
        <f>+$F$12/12</f>
        <v>-0.8333333333333334</v>
      </c>
      <c r="Z12" s="30"/>
      <c r="AA12" s="24">
        <f>+$F$12/12</f>
        <v>-0.8333333333333334</v>
      </c>
      <c r="AB12" s="30"/>
      <c r="AC12" s="24">
        <f>+$F$12/12</f>
        <v>-0.8333333333333334</v>
      </c>
      <c r="AD12" s="30"/>
      <c r="AE12" s="24">
        <f>+$F$12/12</f>
        <v>-0.8333333333333334</v>
      </c>
      <c r="AF12" s="30"/>
      <c r="AG12" s="28"/>
      <c r="AI12" s="153"/>
    </row>
    <row r="13" spans="1:35" ht="12.75">
      <c r="A13" s="9" t="s">
        <v>251</v>
      </c>
      <c r="B13" s="23" t="s">
        <v>279</v>
      </c>
      <c r="C13" s="23" t="s">
        <v>280</v>
      </c>
      <c r="D13" s="93" t="s">
        <v>487</v>
      </c>
      <c r="E13" s="112">
        <f t="shared" si="0"/>
        <v>0</v>
      </c>
      <c r="F13" s="148">
        <v>-42</v>
      </c>
      <c r="G13" s="148">
        <f t="shared" si="1"/>
        <v>-42</v>
      </c>
      <c r="H13" s="138">
        <f t="shared" si="2"/>
        <v>-42</v>
      </c>
      <c r="I13" s="24">
        <f aca="true" t="shared" si="8" ref="I13:O13">+$F$13/12</f>
        <v>-3.5</v>
      </c>
      <c r="J13" s="27">
        <f t="shared" si="8"/>
        <v>-3.5</v>
      </c>
      <c r="K13" s="24">
        <f t="shared" si="8"/>
        <v>-3.5</v>
      </c>
      <c r="L13" s="27">
        <f t="shared" si="8"/>
        <v>-3.5</v>
      </c>
      <c r="M13" s="24">
        <f t="shared" si="8"/>
        <v>-3.5</v>
      </c>
      <c r="N13" s="27">
        <f t="shared" si="8"/>
        <v>-3.5</v>
      </c>
      <c r="O13" s="24">
        <f t="shared" si="8"/>
        <v>-3.5</v>
      </c>
      <c r="P13" s="30">
        <f>+O13</f>
        <v>-3.5</v>
      </c>
      <c r="Q13" s="24">
        <f>+$F$13/12</f>
        <v>-3.5</v>
      </c>
      <c r="R13" s="30">
        <f>+Q13</f>
        <v>-3.5</v>
      </c>
      <c r="S13" s="24">
        <f>+$F$13/12</f>
        <v>-3.5</v>
      </c>
      <c r="T13" s="30">
        <f>+S13</f>
        <v>-3.5</v>
      </c>
      <c r="U13" s="24">
        <f>+$F$13/12</f>
        <v>-3.5</v>
      </c>
      <c r="V13" s="30">
        <f>+U13</f>
        <v>-3.5</v>
      </c>
      <c r="W13" s="24">
        <f>+$F$13/12</f>
        <v>-3.5</v>
      </c>
      <c r="X13" s="30">
        <f>+W13</f>
        <v>-3.5</v>
      </c>
      <c r="Y13" s="24">
        <f>+$F$13/12</f>
        <v>-3.5</v>
      </c>
      <c r="Z13" s="30">
        <f>+Y13</f>
        <v>-3.5</v>
      </c>
      <c r="AA13" s="24">
        <f>+$F$13/12</f>
        <v>-3.5</v>
      </c>
      <c r="AB13" s="30">
        <f>+AA13</f>
        <v>-3.5</v>
      </c>
      <c r="AC13" s="24">
        <f>+$F$13/12</f>
        <v>-3.5</v>
      </c>
      <c r="AD13" s="30">
        <f>+AC13</f>
        <v>-3.5</v>
      </c>
      <c r="AE13" s="24">
        <f>+$F$13/12</f>
        <v>-3.5</v>
      </c>
      <c r="AF13" s="30">
        <f>+AE13</f>
        <v>-3.5</v>
      </c>
      <c r="AG13" s="28"/>
      <c r="AI13" s="153"/>
    </row>
    <row r="14" spans="1:35" ht="12.75">
      <c r="A14" s="9" t="s">
        <v>489</v>
      </c>
      <c r="B14" s="23" t="s">
        <v>302</v>
      </c>
      <c r="C14" s="23" t="s">
        <v>303</v>
      </c>
      <c r="D14" s="93"/>
      <c r="E14" s="112">
        <f t="shared" si="0"/>
        <v>0</v>
      </c>
      <c r="F14" s="148">
        <v>-14</v>
      </c>
      <c r="G14" s="148">
        <f t="shared" si="1"/>
        <v>-12.833333333333332</v>
      </c>
      <c r="H14" s="138">
        <f t="shared" si="2"/>
        <v>-14</v>
      </c>
      <c r="I14" s="24">
        <f>+$F$14/12</f>
        <v>-1.1666666666666667</v>
      </c>
      <c r="J14" s="27">
        <f>I14</f>
        <v>-1.1666666666666667</v>
      </c>
      <c r="K14" s="24">
        <f>+$F$14/12</f>
        <v>-1.1666666666666667</v>
      </c>
      <c r="L14" s="27">
        <f>K14</f>
        <v>-1.1666666666666667</v>
      </c>
      <c r="M14" s="24">
        <f>+$F$14/12</f>
        <v>-1.1666666666666667</v>
      </c>
      <c r="N14" s="27">
        <f>M14</f>
        <v>-1.1666666666666667</v>
      </c>
      <c r="O14" s="24">
        <f>+$F$14/12</f>
        <v>-1.1666666666666667</v>
      </c>
      <c r="P14" s="30"/>
      <c r="Q14" s="24">
        <f>+$F$14/12</f>
        <v>-1.1666666666666667</v>
      </c>
      <c r="R14" s="30">
        <f>Q14</f>
        <v>-1.1666666666666667</v>
      </c>
      <c r="S14" s="24">
        <f>+$F$14/12</f>
        <v>-1.1666666666666667</v>
      </c>
      <c r="T14" s="30">
        <f>S14</f>
        <v>-1.1666666666666667</v>
      </c>
      <c r="U14" s="24">
        <f>+$F$14/12</f>
        <v>-1.1666666666666667</v>
      </c>
      <c r="V14" s="30">
        <f>U14</f>
        <v>-1.1666666666666667</v>
      </c>
      <c r="W14" s="24">
        <f>+$F$14/12</f>
        <v>-1.1666666666666667</v>
      </c>
      <c r="X14" s="30">
        <f>W14</f>
        <v>-1.1666666666666667</v>
      </c>
      <c r="Y14" s="24">
        <f>+$F$14/12</f>
        <v>-1.1666666666666667</v>
      </c>
      <c r="Z14" s="30">
        <f>Y14</f>
        <v>-1.1666666666666667</v>
      </c>
      <c r="AA14" s="24">
        <f>+$F$14/12</f>
        <v>-1.1666666666666667</v>
      </c>
      <c r="AB14" s="30">
        <f>AA14</f>
        <v>-1.1666666666666667</v>
      </c>
      <c r="AC14" s="24">
        <f>+$F$14/12</f>
        <v>-1.1666666666666667</v>
      </c>
      <c r="AD14" s="30">
        <f>AC14</f>
        <v>-1.1666666666666667</v>
      </c>
      <c r="AE14" s="24">
        <f>+$F$14/12</f>
        <v>-1.1666666666666667</v>
      </c>
      <c r="AF14" s="30">
        <f>AE14</f>
        <v>-1.1666666666666667</v>
      </c>
      <c r="AG14" s="28"/>
      <c r="AI14" s="153"/>
    </row>
    <row r="15" spans="1:35" ht="12.75">
      <c r="A15" s="9" t="s">
        <v>489</v>
      </c>
      <c r="B15" s="23" t="s">
        <v>304</v>
      </c>
      <c r="C15" s="23" t="s">
        <v>305</v>
      </c>
      <c r="D15" s="93" t="s">
        <v>487</v>
      </c>
      <c r="E15" s="112">
        <f t="shared" si="0"/>
        <v>0</v>
      </c>
      <c r="F15" s="148">
        <v>-50.7</v>
      </c>
      <c r="G15" s="148">
        <f t="shared" si="1"/>
        <v>-46.47500000000001</v>
      </c>
      <c r="H15" s="138">
        <f t="shared" si="2"/>
        <v>-50.7</v>
      </c>
      <c r="I15" s="24">
        <f>+$F$15/12</f>
        <v>-4.2250000000000005</v>
      </c>
      <c r="J15" s="27">
        <f>I15</f>
        <v>-4.2250000000000005</v>
      </c>
      <c r="K15" s="24">
        <f>+$F$15/12</f>
        <v>-4.2250000000000005</v>
      </c>
      <c r="L15" s="27">
        <f>K15</f>
        <v>-4.2250000000000005</v>
      </c>
      <c r="M15" s="24">
        <f>+$F$15/12</f>
        <v>-4.2250000000000005</v>
      </c>
      <c r="N15" s="27">
        <f>M15</f>
        <v>-4.2250000000000005</v>
      </c>
      <c r="O15" s="24">
        <f>+$F$15/12</f>
        <v>-4.2250000000000005</v>
      </c>
      <c r="P15" s="30"/>
      <c r="Q15" s="24">
        <f>+$F$15/12</f>
        <v>-4.2250000000000005</v>
      </c>
      <c r="R15" s="30">
        <f>Q15</f>
        <v>-4.2250000000000005</v>
      </c>
      <c r="S15" s="24">
        <f>+$F$15/12</f>
        <v>-4.2250000000000005</v>
      </c>
      <c r="T15" s="30">
        <f>S15</f>
        <v>-4.2250000000000005</v>
      </c>
      <c r="U15" s="24">
        <f>+$F$15/12</f>
        <v>-4.2250000000000005</v>
      </c>
      <c r="V15" s="30">
        <f>U15</f>
        <v>-4.2250000000000005</v>
      </c>
      <c r="W15" s="24">
        <f>+$F$15/12</f>
        <v>-4.2250000000000005</v>
      </c>
      <c r="X15" s="30">
        <f>W15</f>
        <v>-4.2250000000000005</v>
      </c>
      <c r="Y15" s="24">
        <f>+$F$15/12</f>
        <v>-4.2250000000000005</v>
      </c>
      <c r="Z15" s="30">
        <f>Y15</f>
        <v>-4.2250000000000005</v>
      </c>
      <c r="AA15" s="24">
        <f>+$F$15/12</f>
        <v>-4.2250000000000005</v>
      </c>
      <c r="AB15" s="30">
        <f>AA15</f>
        <v>-4.2250000000000005</v>
      </c>
      <c r="AC15" s="24">
        <f>+$F$15/12</f>
        <v>-4.2250000000000005</v>
      </c>
      <c r="AD15" s="30">
        <f>AC15</f>
        <v>-4.2250000000000005</v>
      </c>
      <c r="AE15" s="24">
        <f>+$F$15/12</f>
        <v>-4.2250000000000005</v>
      </c>
      <c r="AF15" s="30">
        <f>AE15</f>
        <v>-4.2250000000000005</v>
      </c>
      <c r="AG15" s="28"/>
      <c r="AI15" s="153"/>
    </row>
    <row r="16" spans="1:35" ht="12.75">
      <c r="A16" s="9" t="s">
        <v>317</v>
      </c>
      <c r="B16" s="23" t="s">
        <v>320</v>
      </c>
      <c r="C16" s="23" t="s">
        <v>321</v>
      </c>
      <c r="D16" s="93"/>
      <c r="E16" s="112">
        <f t="shared" si="0"/>
        <v>0</v>
      </c>
      <c r="F16" s="148">
        <v>-1</v>
      </c>
      <c r="G16" s="148">
        <f t="shared" si="1"/>
        <v>-0.30000000000000004</v>
      </c>
      <c r="H16" s="138">
        <f t="shared" si="2"/>
        <v>-1</v>
      </c>
      <c r="I16" s="24">
        <f>+$F$16/12</f>
        <v>-0.08333333333333333</v>
      </c>
      <c r="J16" s="27">
        <v>-0.1</v>
      </c>
      <c r="K16" s="24">
        <f>+$F$16/12</f>
        <v>-0.08333333333333333</v>
      </c>
      <c r="L16" s="27">
        <v>-0.1</v>
      </c>
      <c r="M16" s="24">
        <f>+$F$16/12</f>
        <v>-0.08333333333333333</v>
      </c>
      <c r="N16" s="27">
        <v>-0.1</v>
      </c>
      <c r="O16" s="24">
        <f>+$F$16/12</f>
        <v>-0.08333333333333333</v>
      </c>
      <c r="P16" s="30"/>
      <c r="Q16" s="24">
        <f>+$F$16/12</f>
        <v>-0.08333333333333333</v>
      </c>
      <c r="R16" s="30"/>
      <c r="S16" s="24">
        <f>+$F$16/12</f>
        <v>-0.08333333333333333</v>
      </c>
      <c r="T16" s="30"/>
      <c r="U16" s="24">
        <f>+$F$16/12</f>
        <v>-0.08333333333333333</v>
      </c>
      <c r="V16" s="30"/>
      <c r="W16" s="24">
        <f>+$F$16/12</f>
        <v>-0.08333333333333333</v>
      </c>
      <c r="X16" s="30"/>
      <c r="Y16" s="24">
        <f>+$F$16/12</f>
        <v>-0.08333333333333333</v>
      </c>
      <c r="Z16" s="30"/>
      <c r="AA16" s="24">
        <f>+$F$16/12</f>
        <v>-0.08333333333333333</v>
      </c>
      <c r="AB16" s="30"/>
      <c r="AC16" s="24">
        <f>+$F$16/12</f>
        <v>-0.08333333333333333</v>
      </c>
      <c r="AD16" s="30"/>
      <c r="AE16" s="24">
        <f>+$F$16/12</f>
        <v>-0.08333333333333333</v>
      </c>
      <c r="AF16" s="30"/>
      <c r="AG16" s="28"/>
      <c r="AI16" s="153"/>
    </row>
    <row r="17" spans="1:35" ht="12.75">
      <c r="A17" s="9" t="s">
        <v>317</v>
      </c>
      <c r="B17" s="23" t="s">
        <v>322</v>
      </c>
      <c r="C17" s="23" t="s">
        <v>323</v>
      </c>
      <c r="D17" s="93"/>
      <c r="E17" s="112">
        <f t="shared" si="0"/>
        <v>0</v>
      </c>
      <c r="F17" s="148">
        <v>-1.5</v>
      </c>
      <c r="G17" s="148">
        <f t="shared" si="1"/>
        <v>-0.30000000000000004</v>
      </c>
      <c r="H17" s="138">
        <f t="shared" si="2"/>
        <v>-1.5</v>
      </c>
      <c r="I17" s="24">
        <f>+$F$17/12</f>
        <v>-0.125</v>
      </c>
      <c r="J17" s="27">
        <v>-0.1</v>
      </c>
      <c r="K17" s="24">
        <f>+$F$17/12</f>
        <v>-0.125</v>
      </c>
      <c r="L17" s="27">
        <v>-0.1</v>
      </c>
      <c r="M17" s="24">
        <f>+$F$17/12</f>
        <v>-0.125</v>
      </c>
      <c r="N17" s="27">
        <v>-0.1</v>
      </c>
      <c r="O17" s="24">
        <f>+$F$17/12</f>
        <v>-0.125</v>
      </c>
      <c r="P17" s="30"/>
      <c r="Q17" s="24">
        <f>+$F$17/12</f>
        <v>-0.125</v>
      </c>
      <c r="R17" s="30"/>
      <c r="S17" s="24">
        <f>+$F$17/12</f>
        <v>-0.125</v>
      </c>
      <c r="T17" s="30"/>
      <c r="U17" s="24">
        <f>+$F$17/12</f>
        <v>-0.125</v>
      </c>
      <c r="V17" s="30"/>
      <c r="W17" s="24">
        <f>+$F$17/12</f>
        <v>-0.125</v>
      </c>
      <c r="X17" s="30"/>
      <c r="Y17" s="24">
        <f>+$F$17/12</f>
        <v>-0.125</v>
      </c>
      <c r="Z17" s="30"/>
      <c r="AA17" s="24">
        <f>+$F$17/12</f>
        <v>-0.125</v>
      </c>
      <c r="AB17" s="30"/>
      <c r="AC17" s="24">
        <f>+$F$17/12</f>
        <v>-0.125</v>
      </c>
      <c r="AD17" s="30"/>
      <c r="AE17" s="24">
        <f>+$F$17/12</f>
        <v>-0.125</v>
      </c>
      <c r="AF17" s="30"/>
      <c r="AG17" s="28"/>
      <c r="AI17" s="153"/>
    </row>
    <row r="18" spans="1:35" ht="12.75">
      <c r="A18" s="9" t="s">
        <v>317</v>
      </c>
      <c r="B18" s="23" t="s">
        <v>324</v>
      </c>
      <c r="C18" s="23" t="s">
        <v>325</v>
      </c>
      <c r="D18" s="93"/>
      <c r="E18" s="112">
        <f t="shared" si="0"/>
        <v>0</v>
      </c>
      <c r="F18" s="148">
        <v>-1</v>
      </c>
      <c r="G18" s="148">
        <f t="shared" si="1"/>
        <v>-0.30000000000000004</v>
      </c>
      <c r="H18" s="138">
        <f t="shared" si="2"/>
        <v>-1</v>
      </c>
      <c r="I18" s="24">
        <f>+$F$18/12</f>
        <v>-0.08333333333333333</v>
      </c>
      <c r="J18" s="27">
        <v>-0.1</v>
      </c>
      <c r="K18" s="24">
        <f>+$F$18/12</f>
        <v>-0.08333333333333333</v>
      </c>
      <c r="L18" s="27">
        <v>-0.1</v>
      </c>
      <c r="M18" s="24">
        <f>+$F$18/12</f>
        <v>-0.08333333333333333</v>
      </c>
      <c r="N18" s="27">
        <v>-0.1</v>
      </c>
      <c r="O18" s="24">
        <f>+$F$18/12</f>
        <v>-0.08333333333333333</v>
      </c>
      <c r="P18" s="30"/>
      <c r="Q18" s="24">
        <f>+$F$18/12</f>
        <v>-0.08333333333333333</v>
      </c>
      <c r="R18" s="30"/>
      <c r="S18" s="24">
        <f>+$F$18/12</f>
        <v>-0.08333333333333333</v>
      </c>
      <c r="T18" s="30"/>
      <c r="U18" s="24">
        <f>+$F$18/12</f>
        <v>-0.08333333333333333</v>
      </c>
      <c r="V18" s="30"/>
      <c r="W18" s="24">
        <f>+$F$18/12</f>
        <v>-0.08333333333333333</v>
      </c>
      <c r="X18" s="30"/>
      <c r="Y18" s="24">
        <f>+$F$18/12</f>
        <v>-0.08333333333333333</v>
      </c>
      <c r="Z18" s="30"/>
      <c r="AA18" s="24">
        <f>+$F$18/12</f>
        <v>-0.08333333333333333</v>
      </c>
      <c r="AB18" s="30"/>
      <c r="AC18" s="24">
        <f>+$F$18/12</f>
        <v>-0.08333333333333333</v>
      </c>
      <c r="AD18" s="30"/>
      <c r="AE18" s="24">
        <f>+$F$18/12</f>
        <v>-0.08333333333333333</v>
      </c>
      <c r="AF18" s="30"/>
      <c r="AG18" s="28"/>
      <c r="AI18" s="153"/>
    </row>
    <row r="19" spans="1:35" ht="12.75">
      <c r="A19" s="9" t="s">
        <v>317</v>
      </c>
      <c r="B19" s="23" t="s">
        <v>326</v>
      </c>
      <c r="C19" s="23" t="s">
        <v>327</v>
      </c>
      <c r="D19" s="93"/>
      <c r="E19" s="112">
        <f t="shared" si="0"/>
        <v>0</v>
      </c>
      <c r="F19" s="148">
        <v>-5</v>
      </c>
      <c r="G19" s="148">
        <f t="shared" si="1"/>
        <v>-1.2000000000000002</v>
      </c>
      <c r="H19" s="138">
        <f t="shared" si="2"/>
        <v>-5</v>
      </c>
      <c r="I19" s="24">
        <f>+$F$19/12</f>
        <v>-0.4166666666666667</v>
      </c>
      <c r="J19" s="27">
        <v>-0.4</v>
      </c>
      <c r="K19" s="24">
        <f>+$F$19/12</f>
        <v>-0.4166666666666667</v>
      </c>
      <c r="L19" s="27">
        <v>-0.4</v>
      </c>
      <c r="M19" s="24">
        <f>+$F$19/12</f>
        <v>-0.4166666666666667</v>
      </c>
      <c r="N19" s="27">
        <v>-0.4</v>
      </c>
      <c r="O19" s="24">
        <f>+$F$19/12</f>
        <v>-0.4166666666666667</v>
      </c>
      <c r="P19" s="30"/>
      <c r="Q19" s="24">
        <f>+$F$19/12</f>
        <v>-0.4166666666666667</v>
      </c>
      <c r="R19" s="30"/>
      <c r="S19" s="24">
        <f>+$F$19/12</f>
        <v>-0.4166666666666667</v>
      </c>
      <c r="T19" s="30"/>
      <c r="U19" s="24">
        <f>+$F$19/12</f>
        <v>-0.4166666666666667</v>
      </c>
      <c r="V19" s="30"/>
      <c r="W19" s="24">
        <f>+$F$19/12</f>
        <v>-0.4166666666666667</v>
      </c>
      <c r="X19" s="30"/>
      <c r="Y19" s="24">
        <f>+$F$19/12</f>
        <v>-0.4166666666666667</v>
      </c>
      <c r="Z19" s="30"/>
      <c r="AA19" s="24">
        <f>+$F$19/12</f>
        <v>-0.4166666666666667</v>
      </c>
      <c r="AB19" s="30"/>
      <c r="AC19" s="24">
        <f>+$F$19/12</f>
        <v>-0.4166666666666667</v>
      </c>
      <c r="AD19" s="30"/>
      <c r="AE19" s="24">
        <f>+$F$19/12</f>
        <v>-0.4166666666666667</v>
      </c>
      <c r="AF19" s="30"/>
      <c r="AG19" s="28"/>
      <c r="AI19" s="153"/>
    </row>
    <row r="20" spans="1:35" ht="12.75">
      <c r="A20" s="9" t="s">
        <v>371</v>
      </c>
      <c r="B20" s="23" t="s">
        <v>374</v>
      </c>
      <c r="C20" s="23" t="s">
        <v>375</v>
      </c>
      <c r="D20" s="93"/>
      <c r="E20" s="112">
        <f t="shared" si="0"/>
        <v>0</v>
      </c>
      <c r="F20" s="148">
        <v>-103</v>
      </c>
      <c r="G20" s="148">
        <f t="shared" si="1"/>
        <v>-25.799999999999997</v>
      </c>
      <c r="H20" s="138">
        <f t="shared" si="2"/>
        <v>-103</v>
      </c>
      <c r="I20" s="24">
        <f>+$F$20/12</f>
        <v>-8.583333333333334</v>
      </c>
      <c r="J20" s="27">
        <v>-8.6</v>
      </c>
      <c r="K20" s="24">
        <f>+$F$20/12</f>
        <v>-8.583333333333334</v>
      </c>
      <c r="L20" s="27">
        <v>-8.6</v>
      </c>
      <c r="M20" s="24">
        <f>+$F$20/12</f>
        <v>-8.583333333333334</v>
      </c>
      <c r="N20" s="27">
        <v>-8.6</v>
      </c>
      <c r="O20" s="24">
        <f>+$F$20/12</f>
        <v>-8.583333333333334</v>
      </c>
      <c r="P20" s="30"/>
      <c r="Q20" s="24">
        <f>+$F$20/12</f>
        <v>-8.583333333333334</v>
      </c>
      <c r="R20" s="30"/>
      <c r="S20" s="24">
        <f>+$F$20/12</f>
        <v>-8.583333333333334</v>
      </c>
      <c r="T20" s="30"/>
      <c r="U20" s="24">
        <f>+$F$20/12</f>
        <v>-8.583333333333334</v>
      </c>
      <c r="V20" s="30"/>
      <c r="W20" s="24">
        <f>+$F$20/12</f>
        <v>-8.583333333333334</v>
      </c>
      <c r="X20" s="30"/>
      <c r="Y20" s="24">
        <f>+$F$20/12</f>
        <v>-8.583333333333334</v>
      </c>
      <c r="Z20" s="30"/>
      <c r="AA20" s="24">
        <f>+$F$20/12</f>
        <v>-8.583333333333334</v>
      </c>
      <c r="AB20" s="30"/>
      <c r="AC20" s="24">
        <f>+$F$20/12</f>
        <v>-8.583333333333334</v>
      </c>
      <c r="AD20" s="30"/>
      <c r="AE20" s="24">
        <f>+$F$20/12</f>
        <v>-8.583333333333334</v>
      </c>
      <c r="AF20" s="30"/>
      <c r="AG20" s="28"/>
      <c r="AI20" s="153"/>
    </row>
    <row r="21" spans="1:35" ht="25.5">
      <c r="A21" s="9" t="s">
        <v>472</v>
      </c>
      <c r="B21" s="23" t="s">
        <v>376</v>
      </c>
      <c r="C21" s="23" t="s">
        <v>377</v>
      </c>
      <c r="D21" s="93" t="s">
        <v>487</v>
      </c>
      <c r="E21" s="112">
        <f t="shared" si="0"/>
        <v>0</v>
      </c>
      <c r="F21" s="148">
        <v>-27</v>
      </c>
      <c r="G21" s="148">
        <f t="shared" si="1"/>
        <v>-27.15</v>
      </c>
      <c r="H21" s="138">
        <f t="shared" si="2"/>
        <v>-27</v>
      </c>
      <c r="I21" s="24">
        <f>+$F$21/12</f>
        <v>-2.25</v>
      </c>
      <c r="J21" s="27">
        <v>-2.3</v>
      </c>
      <c r="K21" s="24">
        <f>+$F$21/12</f>
        <v>-2.25</v>
      </c>
      <c r="L21" s="27">
        <v>-2.3</v>
      </c>
      <c r="M21" s="24">
        <f>+$F$21/12</f>
        <v>-2.25</v>
      </c>
      <c r="N21" s="27">
        <v>-2.3</v>
      </c>
      <c r="O21" s="24">
        <f>+$F$21/12</f>
        <v>-2.25</v>
      </c>
      <c r="P21" s="30">
        <f>+O21</f>
        <v>-2.25</v>
      </c>
      <c r="Q21" s="24">
        <f>+$F$21/12</f>
        <v>-2.25</v>
      </c>
      <c r="R21" s="30">
        <f>+Q21</f>
        <v>-2.25</v>
      </c>
      <c r="S21" s="24">
        <f>+$F$21/12</f>
        <v>-2.25</v>
      </c>
      <c r="T21" s="30">
        <f>+S21</f>
        <v>-2.25</v>
      </c>
      <c r="U21" s="24">
        <f>+$F$21/12</f>
        <v>-2.25</v>
      </c>
      <c r="V21" s="30">
        <f>+U21</f>
        <v>-2.25</v>
      </c>
      <c r="W21" s="24">
        <f>+$F$21/12</f>
        <v>-2.25</v>
      </c>
      <c r="X21" s="30">
        <f>+W21</f>
        <v>-2.25</v>
      </c>
      <c r="Y21" s="24">
        <f>+$F$21/12</f>
        <v>-2.25</v>
      </c>
      <c r="Z21" s="30">
        <f>+Y21</f>
        <v>-2.25</v>
      </c>
      <c r="AA21" s="24">
        <f>+$F$21/12</f>
        <v>-2.25</v>
      </c>
      <c r="AB21" s="30">
        <f>+AA21</f>
        <v>-2.25</v>
      </c>
      <c r="AC21" s="24">
        <f>+$F$21/12</f>
        <v>-2.25</v>
      </c>
      <c r="AD21" s="30">
        <f>+AC21</f>
        <v>-2.25</v>
      </c>
      <c r="AE21" s="24">
        <f>+$F$21/12</f>
        <v>-2.25</v>
      </c>
      <c r="AF21" s="30">
        <f>+AE21</f>
        <v>-2.25</v>
      </c>
      <c r="AG21" s="28"/>
      <c r="AI21" s="153"/>
    </row>
    <row r="22" spans="1:35" ht="25.5">
      <c r="A22" s="9" t="s">
        <v>472</v>
      </c>
      <c r="B22" s="23" t="s">
        <v>378</v>
      </c>
      <c r="C22" s="23" t="s">
        <v>379</v>
      </c>
      <c r="D22" s="93"/>
      <c r="E22" s="112">
        <f t="shared" si="0"/>
        <v>0</v>
      </c>
      <c r="F22" s="148">
        <v>20</v>
      </c>
      <c r="G22" s="148">
        <f t="shared" si="1"/>
        <v>20</v>
      </c>
      <c r="H22" s="138">
        <f t="shared" si="2"/>
        <v>20</v>
      </c>
      <c r="I22" s="24">
        <f>+$F$22/12</f>
        <v>1.6666666666666667</v>
      </c>
      <c r="J22" s="27">
        <f>+I22</f>
        <v>1.6666666666666667</v>
      </c>
      <c r="K22" s="24">
        <f>+$F$22/12</f>
        <v>1.6666666666666667</v>
      </c>
      <c r="L22" s="27">
        <f>+K22</f>
        <v>1.6666666666666667</v>
      </c>
      <c r="M22" s="24">
        <f>+$F$22/12</f>
        <v>1.6666666666666667</v>
      </c>
      <c r="N22" s="27">
        <f>+M22</f>
        <v>1.6666666666666667</v>
      </c>
      <c r="O22" s="24">
        <f>+$F$22/12</f>
        <v>1.6666666666666667</v>
      </c>
      <c r="P22" s="30">
        <f>+O22</f>
        <v>1.6666666666666667</v>
      </c>
      <c r="Q22" s="24">
        <f>+$F$22/12</f>
        <v>1.6666666666666667</v>
      </c>
      <c r="R22" s="30">
        <f>+Q22</f>
        <v>1.6666666666666667</v>
      </c>
      <c r="S22" s="24">
        <f>+$F$22/12</f>
        <v>1.6666666666666667</v>
      </c>
      <c r="T22" s="30">
        <f>+S22</f>
        <v>1.6666666666666667</v>
      </c>
      <c r="U22" s="24">
        <f>+$F$22/12</f>
        <v>1.6666666666666667</v>
      </c>
      <c r="V22" s="30">
        <f>+U22</f>
        <v>1.6666666666666667</v>
      </c>
      <c r="W22" s="24">
        <f>+$F$22/12</f>
        <v>1.6666666666666667</v>
      </c>
      <c r="X22" s="30">
        <f>+W22</f>
        <v>1.6666666666666667</v>
      </c>
      <c r="Y22" s="24">
        <f>+$F$22/12</f>
        <v>1.6666666666666667</v>
      </c>
      <c r="Z22" s="30">
        <f>+Y22</f>
        <v>1.6666666666666667</v>
      </c>
      <c r="AA22" s="24">
        <f>+$F$22/12</f>
        <v>1.6666666666666667</v>
      </c>
      <c r="AB22" s="30">
        <f>+AA22</f>
        <v>1.6666666666666667</v>
      </c>
      <c r="AC22" s="24">
        <f>+$F$22/12</f>
        <v>1.6666666666666667</v>
      </c>
      <c r="AD22" s="30">
        <f>+AC22</f>
        <v>1.6666666666666667</v>
      </c>
      <c r="AE22" s="24">
        <f>+$F$22/12</f>
        <v>1.6666666666666667</v>
      </c>
      <c r="AF22" s="30">
        <f>+AE22</f>
        <v>1.6666666666666667</v>
      </c>
      <c r="AG22" s="28"/>
      <c r="AI22" s="153"/>
    </row>
    <row r="23" spans="1:35" ht="12.75">
      <c r="A23" s="9" t="s">
        <v>472</v>
      </c>
      <c r="B23" s="23" t="s">
        <v>0</v>
      </c>
      <c r="C23" s="23" t="s">
        <v>1</v>
      </c>
      <c r="D23" s="93"/>
      <c r="E23" s="112">
        <f t="shared" si="0"/>
        <v>0</v>
      </c>
      <c r="F23" s="148">
        <v>-120</v>
      </c>
      <c r="G23" s="148">
        <f t="shared" si="1"/>
        <v>-30</v>
      </c>
      <c r="H23" s="138">
        <f t="shared" si="2"/>
        <v>-120</v>
      </c>
      <c r="I23" s="24">
        <f>+$F$23/12</f>
        <v>-10</v>
      </c>
      <c r="J23" s="27">
        <v>-10</v>
      </c>
      <c r="K23" s="24">
        <f>+$F$23/12</f>
        <v>-10</v>
      </c>
      <c r="L23" s="27">
        <v>-10</v>
      </c>
      <c r="M23" s="24">
        <f>+$F$23/12</f>
        <v>-10</v>
      </c>
      <c r="N23" s="27">
        <v>-10</v>
      </c>
      <c r="O23" s="24">
        <f>+$F$23/12</f>
        <v>-10</v>
      </c>
      <c r="P23" s="30"/>
      <c r="Q23" s="24">
        <f>+$F$23/12</f>
        <v>-10</v>
      </c>
      <c r="R23" s="30"/>
      <c r="S23" s="24">
        <f>+$F$23/12</f>
        <v>-10</v>
      </c>
      <c r="T23" s="30"/>
      <c r="U23" s="24">
        <f>+$F$23/12</f>
        <v>-10</v>
      </c>
      <c r="V23" s="30"/>
      <c r="W23" s="24">
        <f>+$F$23/12</f>
        <v>-10</v>
      </c>
      <c r="X23" s="30"/>
      <c r="Y23" s="24">
        <f>+$F$23/12</f>
        <v>-10</v>
      </c>
      <c r="Z23" s="30"/>
      <c r="AA23" s="24">
        <f>+$F$23/12</f>
        <v>-10</v>
      </c>
      <c r="AB23" s="30"/>
      <c r="AC23" s="24">
        <f>+$F$23/12</f>
        <v>-10</v>
      </c>
      <c r="AD23" s="30"/>
      <c r="AE23" s="24">
        <f>+$F$23/12</f>
        <v>-10</v>
      </c>
      <c r="AF23" s="30"/>
      <c r="AG23" s="28"/>
      <c r="AI23" s="153"/>
    </row>
    <row r="24" spans="1:35" ht="12.75">
      <c r="A24" s="9" t="s">
        <v>472</v>
      </c>
      <c r="B24" s="23" t="s">
        <v>2</v>
      </c>
      <c r="C24" s="23" t="s">
        <v>3</v>
      </c>
      <c r="D24" s="93"/>
      <c r="E24" s="112">
        <f t="shared" si="0"/>
        <v>0</v>
      </c>
      <c r="F24" s="148">
        <f>-81+54</f>
        <v>-27</v>
      </c>
      <c r="G24" s="148">
        <f t="shared" si="1"/>
        <v>-6.8999999999999995</v>
      </c>
      <c r="H24" s="138">
        <f t="shared" si="2"/>
        <v>-27</v>
      </c>
      <c r="I24" s="24">
        <f>+$F$24/12</f>
        <v>-2.25</v>
      </c>
      <c r="J24" s="27">
        <v>-2.3</v>
      </c>
      <c r="K24" s="24">
        <f>+$F$24/12</f>
        <v>-2.25</v>
      </c>
      <c r="L24" s="27">
        <v>-2.3</v>
      </c>
      <c r="M24" s="24">
        <f>+$F$24/12</f>
        <v>-2.25</v>
      </c>
      <c r="N24" s="27">
        <v>-2.3</v>
      </c>
      <c r="O24" s="24">
        <f>+$F$24/12</f>
        <v>-2.25</v>
      </c>
      <c r="P24" s="30"/>
      <c r="Q24" s="24">
        <f>+$F$24/12</f>
        <v>-2.25</v>
      </c>
      <c r="R24" s="30"/>
      <c r="S24" s="24">
        <f>+$F$24/12</f>
        <v>-2.25</v>
      </c>
      <c r="T24" s="30"/>
      <c r="U24" s="24">
        <f>+$F$24/12</f>
        <v>-2.25</v>
      </c>
      <c r="V24" s="30"/>
      <c r="W24" s="24">
        <f>+$F$24/12</f>
        <v>-2.25</v>
      </c>
      <c r="X24" s="30"/>
      <c r="Y24" s="24">
        <f>+$F$24/12</f>
        <v>-2.25</v>
      </c>
      <c r="Z24" s="30"/>
      <c r="AA24" s="24">
        <f>+$F$24/12</f>
        <v>-2.25</v>
      </c>
      <c r="AB24" s="30"/>
      <c r="AC24" s="24">
        <f>+$F$24/12</f>
        <v>-2.25</v>
      </c>
      <c r="AD24" s="30"/>
      <c r="AE24" s="24">
        <f>+$F$24/12</f>
        <v>-2.25</v>
      </c>
      <c r="AF24" s="30"/>
      <c r="AG24" s="28"/>
      <c r="AI24" s="153"/>
    </row>
    <row r="25" spans="1:35" ht="12.75">
      <c r="A25" s="9" t="s">
        <v>472</v>
      </c>
      <c r="B25" s="23" t="s">
        <v>4</v>
      </c>
      <c r="C25" s="23" t="s">
        <v>5</v>
      </c>
      <c r="D25" s="93" t="s">
        <v>487</v>
      </c>
      <c r="E25" s="112">
        <f t="shared" si="0"/>
        <v>0</v>
      </c>
      <c r="F25" s="148">
        <v>-61.5</v>
      </c>
      <c r="G25" s="148">
        <f t="shared" si="1"/>
        <v>-15.299999999999999</v>
      </c>
      <c r="H25" s="138">
        <f t="shared" si="2"/>
        <v>-61.5</v>
      </c>
      <c r="I25" s="24">
        <f>+$F$25/12</f>
        <v>-5.125</v>
      </c>
      <c r="J25" s="27">
        <v>-5.1</v>
      </c>
      <c r="K25" s="24">
        <f>+$F$25/12</f>
        <v>-5.125</v>
      </c>
      <c r="L25" s="27">
        <v>-5.1</v>
      </c>
      <c r="M25" s="24">
        <f>+$F$25/12</f>
        <v>-5.125</v>
      </c>
      <c r="N25" s="27">
        <v>-5.1</v>
      </c>
      <c r="O25" s="24">
        <f>+$F$25/12</f>
        <v>-5.125</v>
      </c>
      <c r="P25" s="30"/>
      <c r="Q25" s="24">
        <f>+$F$25/12</f>
        <v>-5.125</v>
      </c>
      <c r="R25" s="30"/>
      <c r="S25" s="24">
        <f>+$F$25/12</f>
        <v>-5.125</v>
      </c>
      <c r="T25" s="30"/>
      <c r="U25" s="24">
        <f>+$F$25/12</f>
        <v>-5.125</v>
      </c>
      <c r="V25" s="30"/>
      <c r="W25" s="24">
        <f>+$F$25/12</f>
        <v>-5.125</v>
      </c>
      <c r="X25" s="30"/>
      <c r="Y25" s="24">
        <f>+$F$25/12</f>
        <v>-5.125</v>
      </c>
      <c r="Z25" s="30"/>
      <c r="AA25" s="24">
        <f>+$F$25/12</f>
        <v>-5.125</v>
      </c>
      <c r="AB25" s="30"/>
      <c r="AC25" s="24">
        <f>+$F$25/12</f>
        <v>-5.125</v>
      </c>
      <c r="AD25" s="30"/>
      <c r="AE25" s="24">
        <f>+$F$25/12</f>
        <v>-5.125</v>
      </c>
      <c r="AF25" s="30"/>
      <c r="AG25" s="28"/>
      <c r="AI25" s="153"/>
    </row>
    <row r="26" spans="1:35" ht="38.25">
      <c r="A26" s="9" t="s">
        <v>472</v>
      </c>
      <c r="B26" s="23" t="s">
        <v>6</v>
      </c>
      <c r="C26" s="23" t="s">
        <v>381</v>
      </c>
      <c r="D26" s="93"/>
      <c r="E26" s="112">
        <f t="shared" si="0"/>
        <v>0</v>
      </c>
      <c r="F26" s="148">
        <f>-93+80</f>
        <v>-13</v>
      </c>
      <c r="G26" s="148">
        <f t="shared" si="1"/>
        <v>-3.3000000000000003</v>
      </c>
      <c r="H26" s="138">
        <f t="shared" si="2"/>
        <v>-13</v>
      </c>
      <c r="I26" s="24">
        <f>+$F$26/12</f>
        <v>-1.0833333333333333</v>
      </c>
      <c r="J26" s="27">
        <v>-1.1</v>
      </c>
      <c r="K26" s="24">
        <f>+$F$26/12</f>
        <v>-1.0833333333333333</v>
      </c>
      <c r="L26" s="27">
        <v>-1.1</v>
      </c>
      <c r="M26" s="24">
        <f>+$F$26/12</f>
        <v>-1.0833333333333333</v>
      </c>
      <c r="N26" s="27">
        <v>-1.1</v>
      </c>
      <c r="O26" s="24">
        <f>+$F$26/12</f>
        <v>-1.0833333333333333</v>
      </c>
      <c r="P26" s="30"/>
      <c r="Q26" s="24">
        <f>+$F$26/12</f>
        <v>-1.0833333333333333</v>
      </c>
      <c r="R26" s="30"/>
      <c r="S26" s="24">
        <f>+$F$26/12</f>
        <v>-1.0833333333333333</v>
      </c>
      <c r="T26" s="30"/>
      <c r="U26" s="24">
        <f>+$F$26/12</f>
        <v>-1.0833333333333333</v>
      </c>
      <c r="V26" s="30"/>
      <c r="W26" s="24">
        <f>+$F$26/12</f>
        <v>-1.0833333333333333</v>
      </c>
      <c r="X26" s="30"/>
      <c r="Y26" s="24">
        <f>+$F$26/12</f>
        <v>-1.0833333333333333</v>
      </c>
      <c r="Z26" s="30"/>
      <c r="AA26" s="24">
        <f>+$F$26/12</f>
        <v>-1.0833333333333333</v>
      </c>
      <c r="AB26" s="30"/>
      <c r="AC26" s="24">
        <f>+$F$26/12</f>
        <v>-1.0833333333333333</v>
      </c>
      <c r="AD26" s="30"/>
      <c r="AE26" s="24">
        <f>+$F$26/12</f>
        <v>-1.0833333333333333</v>
      </c>
      <c r="AF26" s="30"/>
      <c r="AG26" s="28"/>
      <c r="AI26" s="153"/>
    </row>
    <row r="27" spans="1:35" ht="12.75">
      <c r="A27" s="9" t="s">
        <v>472</v>
      </c>
      <c r="B27" s="23" t="s">
        <v>7</v>
      </c>
      <c r="C27" s="23" t="s">
        <v>463</v>
      </c>
      <c r="D27" s="93"/>
      <c r="E27" s="112">
        <f t="shared" si="0"/>
        <v>0</v>
      </c>
      <c r="F27" s="148">
        <v>-117</v>
      </c>
      <c r="G27" s="148">
        <f t="shared" si="1"/>
        <v>-117.15</v>
      </c>
      <c r="H27" s="138">
        <f t="shared" si="2"/>
        <v>-117</v>
      </c>
      <c r="I27" s="24">
        <f>+$F$27/12</f>
        <v>-9.75</v>
      </c>
      <c r="J27" s="27">
        <v>-9.8</v>
      </c>
      <c r="K27" s="24">
        <f>+$F$27/12</f>
        <v>-9.75</v>
      </c>
      <c r="L27" s="27">
        <v>-9.8</v>
      </c>
      <c r="M27" s="24">
        <f>+$F$27/12</f>
        <v>-9.75</v>
      </c>
      <c r="N27" s="27">
        <v>-9.8</v>
      </c>
      <c r="O27" s="24">
        <f>+$F$27/12</f>
        <v>-9.75</v>
      </c>
      <c r="P27" s="30">
        <f>+O27</f>
        <v>-9.75</v>
      </c>
      <c r="Q27" s="24">
        <f>+$F$27/12</f>
        <v>-9.75</v>
      </c>
      <c r="R27" s="30">
        <f>+Q27</f>
        <v>-9.75</v>
      </c>
      <c r="S27" s="24">
        <f>+$F$27/12</f>
        <v>-9.75</v>
      </c>
      <c r="T27" s="30">
        <f>+S27</f>
        <v>-9.75</v>
      </c>
      <c r="U27" s="24">
        <f>+$F$27/12</f>
        <v>-9.75</v>
      </c>
      <c r="V27" s="30">
        <f>+U27</f>
        <v>-9.75</v>
      </c>
      <c r="W27" s="24">
        <f>+$F$27/12</f>
        <v>-9.75</v>
      </c>
      <c r="X27" s="30">
        <f>+W27</f>
        <v>-9.75</v>
      </c>
      <c r="Y27" s="24">
        <f>+$F$27/12</f>
        <v>-9.75</v>
      </c>
      <c r="Z27" s="30">
        <f>+Y27</f>
        <v>-9.75</v>
      </c>
      <c r="AA27" s="24">
        <f>+$F$27/12</f>
        <v>-9.75</v>
      </c>
      <c r="AB27" s="30">
        <f>+AA27</f>
        <v>-9.75</v>
      </c>
      <c r="AC27" s="24">
        <f>+$F$27/12</f>
        <v>-9.75</v>
      </c>
      <c r="AD27" s="30">
        <f>+AC27</f>
        <v>-9.75</v>
      </c>
      <c r="AE27" s="24">
        <f>+$F$27/12</f>
        <v>-9.75</v>
      </c>
      <c r="AF27" s="30">
        <f>+AE27</f>
        <v>-9.75</v>
      </c>
      <c r="AG27" s="28"/>
      <c r="AI27" s="153"/>
    </row>
    <row r="28" spans="1:35" ht="25.5">
      <c r="A28" s="9" t="s">
        <v>472</v>
      </c>
      <c r="B28" s="23" t="s">
        <v>411</v>
      </c>
      <c r="C28" s="23" t="s">
        <v>380</v>
      </c>
      <c r="D28" s="93"/>
      <c r="E28" s="112">
        <f t="shared" si="0"/>
        <v>0</v>
      </c>
      <c r="F28" s="148"/>
      <c r="G28" s="148">
        <f t="shared" si="1"/>
        <v>0</v>
      </c>
      <c r="H28" s="138">
        <f t="shared" si="2"/>
        <v>0</v>
      </c>
      <c r="I28" s="24">
        <f>+$F$28/12</f>
        <v>0</v>
      </c>
      <c r="J28" s="27"/>
      <c r="K28" s="24">
        <f>+$F$28/12</f>
        <v>0</v>
      </c>
      <c r="L28" s="27"/>
      <c r="M28" s="24">
        <f>+$F$28/12</f>
        <v>0</v>
      </c>
      <c r="N28" s="27"/>
      <c r="O28" s="24">
        <f>+$F$28/12</f>
        <v>0</v>
      </c>
      <c r="P28" s="30"/>
      <c r="Q28" s="24">
        <f>+$F$28/12</f>
        <v>0</v>
      </c>
      <c r="R28" s="30"/>
      <c r="S28" s="24">
        <f>+$F$28/12</f>
        <v>0</v>
      </c>
      <c r="T28" s="30"/>
      <c r="U28" s="24">
        <f>+$F$28/12</f>
        <v>0</v>
      </c>
      <c r="V28" s="30"/>
      <c r="W28" s="24">
        <f>+$F$28/12</f>
        <v>0</v>
      </c>
      <c r="X28" s="30"/>
      <c r="Y28" s="24">
        <f>+$F$28/12</f>
        <v>0</v>
      </c>
      <c r="Z28" s="30"/>
      <c r="AA28" s="24">
        <f>+$F$28/12</f>
        <v>0</v>
      </c>
      <c r="AB28" s="30"/>
      <c r="AC28" s="24">
        <f>+$F$28/12</f>
        <v>0</v>
      </c>
      <c r="AD28" s="30"/>
      <c r="AE28" s="24">
        <f>+$F$28/12</f>
        <v>0</v>
      </c>
      <c r="AF28" s="30"/>
      <c r="AG28" s="28"/>
      <c r="AI28" s="153"/>
    </row>
    <row r="29" spans="1:35" ht="12.75">
      <c r="A29" s="9" t="s">
        <v>40</v>
      </c>
      <c r="B29" s="23" t="s">
        <v>42</v>
      </c>
      <c r="C29" s="23" t="s">
        <v>464</v>
      </c>
      <c r="D29" s="93"/>
      <c r="E29" s="112">
        <f t="shared" si="0"/>
        <v>0</v>
      </c>
      <c r="F29" s="148">
        <v>-9.2</v>
      </c>
      <c r="G29" s="148">
        <f t="shared" si="1"/>
        <v>-2.4000000000000004</v>
      </c>
      <c r="H29" s="138">
        <f t="shared" si="2"/>
        <v>-9.2</v>
      </c>
      <c r="I29" s="24">
        <f>+$F$29/12</f>
        <v>-0.7666666666666666</v>
      </c>
      <c r="J29" s="27">
        <v>-0.8</v>
      </c>
      <c r="K29" s="24">
        <f>+$F$29/12</f>
        <v>-0.7666666666666666</v>
      </c>
      <c r="L29" s="27">
        <v>-0.8</v>
      </c>
      <c r="M29" s="24">
        <f>+$F$29/12</f>
        <v>-0.7666666666666666</v>
      </c>
      <c r="N29" s="27">
        <v>-0.8</v>
      </c>
      <c r="O29" s="24">
        <f>+$F$29/12</f>
        <v>-0.7666666666666666</v>
      </c>
      <c r="P29" s="30"/>
      <c r="Q29" s="24">
        <f>+$F$29/12</f>
        <v>-0.7666666666666666</v>
      </c>
      <c r="R29" s="30"/>
      <c r="S29" s="24">
        <f>+$F$29/12</f>
        <v>-0.7666666666666666</v>
      </c>
      <c r="T29" s="30"/>
      <c r="U29" s="24">
        <f>+$F$29/12</f>
        <v>-0.7666666666666666</v>
      </c>
      <c r="V29" s="30"/>
      <c r="W29" s="24">
        <f>+$F$29/12</f>
        <v>-0.7666666666666666</v>
      </c>
      <c r="X29" s="30"/>
      <c r="Y29" s="24">
        <f>+$F$29/12</f>
        <v>-0.7666666666666666</v>
      </c>
      <c r="Z29" s="30"/>
      <c r="AA29" s="24">
        <f>+$F$29/12</f>
        <v>-0.7666666666666666</v>
      </c>
      <c r="AB29" s="30"/>
      <c r="AC29" s="24">
        <f>+$F$29/12</f>
        <v>-0.7666666666666666</v>
      </c>
      <c r="AD29" s="30"/>
      <c r="AE29" s="24">
        <f>+$F$29/12</f>
        <v>-0.7666666666666666</v>
      </c>
      <c r="AF29" s="30"/>
      <c r="AG29" s="28"/>
      <c r="AI29" s="153"/>
    </row>
    <row r="30" spans="1:35" ht="12.75">
      <c r="A30" s="9" t="s">
        <v>40</v>
      </c>
      <c r="B30" s="23" t="s">
        <v>43</v>
      </c>
      <c r="C30" s="23" t="s">
        <v>44</v>
      </c>
      <c r="D30" s="93"/>
      <c r="E30" s="112">
        <f t="shared" si="0"/>
        <v>0</v>
      </c>
      <c r="F30" s="148">
        <v>-40</v>
      </c>
      <c r="G30" s="148">
        <f t="shared" si="1"/>
        <v>-6.1499999999999995</v>
      </c>
      <c r="H30" s="138">
        <f t="shared" si="2"/>
        <v>-40</v>
      </c>
      <c r="I30" s="24">
        <f>+$F$30/12</f>
        <v>-3.3333333333333335</v>
      </c>
      <c r="J30" s="27">
        <v>-2.05</v>
      </c>
      <c r="K30" s="24">
        <f>+$F$30/12</f>
        <v>-3.3333333333333335</v>
      </c>
      <c r="L30" s="27">
        <v>-2.05</v>
      </c>
      <c r="M30" s="24">
        <f>+$F$30/12</f>
        <v>-3.3333333333333335</v>
      </c>
      <c r="N30" s="27">
        <v>-2.05</v>
      </c>
      <c r="O30" s="24">
        <f>+$F$30/12</f>
        <v>-3.3333333333333335</v>
      </c>
      <c r="P30" s="30"/>
      <c r="Q30" s="24">
        <f>+$F$30/12</f>
        <v>-3.3333333333333335</v>
      </c>
      <c r="R30" s="30"/>
      <c r="S30" s="24">
        <f>+$F$30/12</f>
        <v>-3.3333333333333335</v>
      </c>
      <c r="T30" s="30"/>
      <c r="U30" s="24">
        <f>+$F$30/12</f>
        <v>-3.3333333333333335</v>
      </c>
      <c r="V30" s="30"/>
      <c r="W30" s="24">
        <f>+$F$30/12</f>
        <v>-3.3333333333333335</v>
      </c>
      <c r="X30" s="30"/>
      <c r="Y30" s="24">
        <f>+$F$30/12</f>
        <v>-3.3333333333333335</v>
      </c>
      <c r="Z30" s="30"/>
      <c r="AA30" s="24">
        <f>+$F$30/12</f>
        <v>-3.3333333333333335</v>
      </c>
      <c r="AB30" s="30"/>
      <c r="AC30" s="24">
        <f>+$F$30/12</f>
        <v>-3.3333333333333335</v>
      </c>
      <c r="AD30" s="30"/>
      <c r="AE30" s="24">
        <f>+$F$30/12</f>
        <v>-3.3333333333333335</v>
      </c>
      <c r="AF30" s="30"/>
      <c r="AG30" s="28"/>
      <c r="AI30" s="153"/>
    </row>
    <row r="31" spans="1:35" ht="25.5">
      <c r="A31" s="9" t="s">
        <v>95</v>
      </c>
      <c r="B31" s="23" t="s">
        <v>103</v>
      </c>
      <c r="C31" s="23" t="s">
        <v>104</v>
      </c>
      <c r="D31" s="93"/>
      <c r="E31" s="112">
        <f t="shared" si="0"/>
        <v>-25</v>
      </c>
      <c r="F31" s="148">
        <f>-109+25</f>
        <v>-84</v>
      </c>
      <c r="G31" s="148">
        <f t="shared" si="1"/>
        <v>-59.04000000000001</v>
      </c>
      <c r="H31" s="138">
        <f>+F31+25</f>
        <v>-59</v>
      </c>
      <c r="I31" s="24">
        <f>+$F$31/12</f>
        <v>-7</v>
      </c>
      <c r="J31" s="27">
        <v>-4.92</v>
      </c>
      <c r="K31" s="24">
        <f>+$F$31/12</f>
        <v>-7</v>
      </c>
      <c r="L31" s="27">
        <v>-4.92</v>
      </c>
      <c r="M31" s="24">
        <f>+$F$31/12</f>
        <v>-7</v>
      </c>
      <c r="N31" s="27">
        <v>-4.92</v>
      </c>
      <c r="O31" s="24">
        <f>+$F$31/12</f>
        <v>-7</v>
      </c>
      <c r="P31" s="30">
        <v>-4.92</v>
      </c>
      <c r="Q31" s="24">
        <f>+$F$31/12</f>
        <v>-7</v>
      </c>
      <c r="R31" s="30">
        <v>-4.92</v>
      </c>
      <c r="S31" s="24">
        <f>+$F$31/12</f>
        <v>-7</v>
      </c>
      <c r="T31" s="30">
        <v>-4.92</v>
      </c>
      <c r="U31" s="24">
        <f>+$F$31/12</f>
        <v>-7</v>
      </c>
      <c r="V31" s="30">
        <v>-4.92</v>
      </c>
      <c r="W31" s="24">
        <f>+$F$31/12</f>
        <v>-7</v>
      </c>
      <c r="X31" s="30">
        <v>-4.92</v>
      </c>
      <c r="Y31" s="24">
        <f>+$F$31/12</f>
        <v>-7</v>
      </c>
      <c r="Z31" s="30">
        <v>-4.92</v>
      </c>
      <c r="AA31" s="24">
        <f>+$F$31/12</f>
        <v>-7</v>
      </c>
      <c r="AB31" s="30">
        <v>-4.92</v>
      </c>
      <c r="AC31" s="24">
        <f>+$F$31/12</f>
        <v>-7</v>
      </c>
      <c r="AD31" s="30">
        <v>-4.92</v>
      </c>
      <c r="AE31" s="24">
        <f>+$F$31/12</f>
        <v>-7</v>
      </c>
      <c r="AF31" s="30">
        <v>-4.92</v>
      </c>
      <c r="AG31" s="28" t="s">
        <v>479</v>
      </c>
      <c r="AI31" s="153"/>
    </row>
    <row r="32" spans="1:35" ht="25.5">
      <c r="A32" s="9" t="s">
        <v>95</v>
      </c>
      <c r="B32" s="23" t="s">
        <v>106</v>
      </c>
      <c r="C32" s="23" t="s">
        <v>107</v>
      </c>
      <c r="D32" s="93"/>
      <c r="E32" s="112">
        <f t="shared" si="0"/>
        <v>0</v>
      </c>
      <c r="F32" s="148">
        <v>-26.3</v>
      </c>
      <c r="G32" s="148">
        <f t="shared" si="1"/>
        <v>-26.3</v>
      </c>
      <c r="H32" s="138">
        <f t="shared" si="2"/>
        <v>-26.3</v>
      </c>
      <c r="I32" s="24">
        <f>+$F$32/12</f>
        <v>-2.191666666666667</v>
      </c>
      <c r="J32" s="27">
        <f>I32</f>
        <v>-2.191666666666667</v>
      </c>
      <c r="K32" s="24">
        <f>+$F$32/12</f>
        <v>-2.191666666666667</v>
      </c>
      <c r="L32" s="27">
        <f>K32</f>
        <v>-2.191666666666667</v>
      </c>
      <c r="M32" s="24">
        <f>+$F$32/12</f>
        <v>-2.191666666666667</v>
      </c>
      <c r="N32" s="27">
        <f>M32</f>
        <v>-2.191666666666667</v>
      </c>
      <c r="O32" s="24">
        <f>+$F$32/12</f>
        <v>-2.191666666666667</v>
      </c>
      <c r="P32" s="30">
        <f>O32</f>
        <v>-2.191666666666667</v>
      </c>
      <c r="Q32" s="24">
        <f>+$F$32/12</f>
        <v>-2.191666666666667</v>
      </c>
      <c r="R32" s="30">
        <f>Q32</f>
        <v>-2.191666666666667</v>
      </c>
      <c r="S32" s="24">
        <f>+$F$32/12</f>
        <v>-2.191666666666667</v>
      </c>
      <c r="T32" s="30">
        <f>S32</f>
        <v>-2.191666666666667</v>
      </c>
      <c r="U32" s="24">
        <f>+$F$32/12</f>
        <v>-2.191666666666667</v>
      </c>
      <c r="V32" s="30">
        <f>U32</f>
        <v>-2.191666666666667</v>
      </c>
      <c r="W32" s="24">
        <f>+$F$32/12</f>
        <v>-2.191666666666667</v>
      </c>
      <c r="X32" s="30">
        <f>W32</f>
        <v>-2.191666666666667</v>
      </c>
      <c r="Y32" s="24">
        <f>+$F$32/12</f>
        <v>-2.191666666666667</v>
      </c>
      <c r="Z32" s="30">
        <f>Y32</f>
        <v>-2.191666666666667</v>
      </c>
      <c r="AA32" s="24">
        <f>+$F$32/12</f>
        <v>-2.191666666666667</v>
      </c>
      <c r="AB32" s="30">
        <f>AA32</f>
        <v>-2.191666666666667</v>
      </c>
      <c r="AC32" s="24">
        <f>+$F$32/12</f>
        <v>-2.191666666666667</v>
      </c>
      <c r="AD32" s="30">
        <f>AC32</f>
        <v>-2.191666666666667</v>
      </c>
      <c r="AE32" s="24">
        <f>+$F$32/12</f>
        <v>-2.191666666666667</v>
      </c>
      <c r="AF32" s="30">
        <f>AE32</f>
        <v>-2.191666666666667</v>
      </c>
      <c r="AG32" s="28"/>
      <c r="AI32" s="153"/>
    </row>
    <row r="33" spans="1:35" ht="12.75">
      <c r="A33" s="9" t="s">
        <v>154</v>
      </c>
      <c r="B33" s="23" t="s">
        <v>166</v>
      </c>
      <c r="C33" s="23" t="s">
        <v>167</v>
      </c>
      <c r="D33" s="93"/>
      <c r="E33" s="112">
        <f t="shared" si="0"/>
        <v>0</v>
      </c>
      <c r="F33" s="148">
        <v>-113</v>
      </c>
      <c r="G33" s="148">
        <f t="shared" si="1"/>
        <v>-113.00000000000001</v>
      </c>
      <c r="H33" s="138">
        <f t="shared" si="2"/>
        <v>-113</v>
      </c>
      <c r="I33" s="24">
        <f>+$F$33/12</f>
        <v>-9.416666666666666</v>
      </c>
      <c r="J33" s="27">
        <f>I33</f>
        <v>-9.416666666666666</v>
      </c>
      <c r="K33" s="24">
        <f>+$F$33/12</f>
        <v>-9.416666666666666</v>
      </c>
      <c r="L33" s="27">
        <f>K33</f>
        <v>-9.416666666666666</v>
      </c>
      <c r="M33" s="24">
        <f>+$F$33/12</f>
        <v>-9.416666666666666</v>
      </c>
      <c r="N33" s="27">
        <f>M33</f>
        <v>-9.416666666666666</v>
      </c>
      <c r="O33" s="24">
        <f>+$F$33/12</f>
        <v>-9.416666666666666</v>
      </c>
      <c r="P33" s="30">
        <f>O33</f>
        <v>-9.416666666666666</v>
      </c>
      <c r="Q33" s="24">
        <f>+$F$33/12</f>
        <v>-9.416666666666666</v>
      </c>
      <c r="R33" s="30">
        <f>Q33</f>
        <v>-9.416666666666666</v>
      </c>
      <c r="S33" s="24">
        <f>+$F$33/12</f>
        <v>-9.416666666666666</v>
      </c>
      <c r="T33" s="30">
        <f>S33</f>
        <v>-9.416666666666666</v>
      </c>
      <c r="U33" s="24">
        <f>+$F$33/12</f>
        <v>-9.416666666666666</v>
      </c>
      <c r="V33" s="30">
        <f>U33</f>
        <v>-9.416666666666666</v>
      </c>
      <c r="W33" s="24">
        <f>+$F$33/12</f>
        <v>-9.416666666666666</v>
      </c>
      <c r="X33" s="30">
        <f>W33</f>
        <v>-9.416666666666666</v>
      </c>
      <c r="Y33" s="24">
        <f>+$F$33/12</f>
        <v>-9.416666666666666</v>
      </c>
      <c r="Z33" s="30">
        <f>Y33</f>
        <v>-9.416666666666666</v>
      </c>
      <c r="AA33" s="24">
        <f>+$F$33/12</f>
        <v>-9.416666666666666</v>
      </c>
      <c r="AB33" s="30">
        <f>AA33</f>
        <v>-9.416666666666666</v>
      </c>
      <c r="AC33" s="24">
        <f>+$F$33/12</f>
        <v>-9.416666666666666</v>
      </c>
      <c r="AD33" s="30">
        <f>AC33</f>
        <v>-9.416666666666666</v>
      </c>
      <c r="AE33" s="24">
        <f>+$F$33/12</f>
        <v>-9.416666666666666</v>
      </c>
      <c r="AF33" s="30">
        <f>AE33</f>
        <v>-9.416666666666666</v>
      </c>
      <c r="AG33" s="28"/>
      <c r="AI33" s="153"/>
    </row>
    <row r="34" spans="1:35" ht="25.5">
      <c r="A34" s="9" t="s">
        <v>154</v>
      </c>
      <c r="B34" s="23" t="s">
        <v>168</v>
      </c>
      <c r="C34" s="23" t="s">
        <v>169</v>
      </c>
      <c r="D34" s="93"/>
      <c r="E34" s="112">
        <f t="shared" si="0"/>
        <v>0</v>
      </c>
      <c r="F34" s="148">
        <v>100.2</v>
      </c>
      <c r="G34" s="148">
        <f t="shared" si="1"/>
        <v>100.19999999999997</v>
      </c>
      <c r="H34" s="138">
        <f t="shared" si="2"/>
        <v>100.2</v>
      </c>
      <c r="I34" s="24">
        <f>+$F$34/12</f>
        <v>8.35</v>
      </c>
      <c r="J34" s="27">
        <f aca="true" t="shared" si="9" ref="J34:L38">I34</f>
        <v>8.35</v>
      </c>
      <c r="K34" s="24">
        <f>+$F$34/12</f>
        <v>8.35</v>
      </c>
      <c r="L34" s="27">
        <f t="shared" si="9"/>
        <v>8.35</v>
      </c>
      <c r="M34" s="24">
        <f>+$F$34/12</f>
        <v>8.35</v>
      </c>
      <c r="N34" s="27">
        <f>M34</f>
        <v>8.35</v>
      </c>
      <c r="O34" s="24">
        <f>+$F$34/12</f>
        <v>8.35</v>
      </c>
      <c r="P34" s="30">
        <f>O34</f>
        <v>8.35</v>
      </c>
      <c r="Q34" s="24">
        <f>+$F$34/12</f>
        <v>8.35</v>
      </c>
      <c r="R34" s="30">
        <f>Q34</f>
        <v>8.35</v>
      </c>
      <c r="S34" s="24">
        <f>+$F$34/12</f>
        <v>8.35</v>
      </c>
      <c r="T34" s="30">
        <f>S34</f>
        <v>8.35</v>
      </c>
      <c r="U34" s="24">
        <f>+$F$34/12</f>
        <v>8.35</v>
      </c>
      <c r="V34" s="30">
        <f>U34</f>
        <v>8.35</v>
      </c>
      <c r="W34" s="24">
        <f>+$F$34/12</f>
        <v>8.35</v>
      </c>
      <c r="X34" s="30">
        <f>W34</f>
        <v>8.35</v>
      </c>
      <c r="Y34" s="24">
        <f>+$F$34/12</f>
        <v>8.35</v>
      </c>
      <c r="Z34" s="30">
        <f>Y34</f>
        <v>8.35</v>
      </c>
      <c r="AA34" s="24">
        <f>+$F$34/12</f>
        <v>8.35</v>
      </c>
      <c r="AB34" s="30">
        <f>AA34</f>
        <v>8.35</v>
      </c>
      <c r="AC34" s="24">
        <f>+$F$34/12</f>
        <v>8.35</v>
      </c>
      <c r="AD34" s="30">
        <f>AC34</f>
        <v>8.35</v>
      </c>
      <c r="AE34" s="24">
        <f>+$F$34/12</f>
        <v>8.35</v>
      </c>
      <c r="AF34" s="30">
        <f>AE34</f>
        <v>8.35</v>
      </c>
      <c r="AG34" s="28"/>
      <c r="AI34" s="153"/>
    </row>
    <row r="35" spans="1:35" ht="25.5">
      <c r="A35" s="9" t="s">
        <v>154</v>
      </c>
      <c r="B35" s="23" t="s">
        <v>170</v>
      </c>
      <c r="C35" s="23" t="s">
        <v>171</v>
      </c>
      <c r="D35" s="93"/>
      <c r="E35" s="112">
        <f t="shared" si="0"/>
        <v>0</v>
      </c>
      <c r="F35" s="148">
        <v>27</v>
      </c>
      <c r="G35" s="148">
        <f t="shared" si="1"/>
        <v>27</v>
      </c>
      <c r="H35" s="138">
        <f t="shared" si="2"/>
        <v>27</v>
      </c>
      <c r="I35" s="24">
        <f>+$F$35/12</f>
        <v>2.25</v>
      </c>
      <c r="J35" s="27">
        <f t="shared" si="9"/>
        <v>2.25</v>
      </c>
      <c r="K35" s="24">
        <f>+$F$35/12</f>
        <v>2.25</v>
      </c>
      <c r="L35" s="27">
        <f t="shared" si="9"/>
        <v>2.25</v>
      </c>
      <c r="M35" s="24">
        <f>+$F$35/12</f>
        <v>2.25</v>
      </c>
      <c r="N35" s="27">
        <f>M35</f>
        <v>2.25</v>
      </c>
      <c r="O35" s="24">
        <f>+$F$35/12</f>
        <v>2.25</v>
      </c>
      <c r="P35" s="30">
        <f>O35</f>
        <v>2.25</v>
      </c>
      <c r="Q35" s="24">
        <f>+$F$35/12</f>
        <v>2.25</v>
      </c>
      <c r="R35" s="30">
        <f>Q35</f>
        <v>2.25</v>
      </c>
      <c r="S35" s="24">
        <f>+$F$35/12</f>
        <v>2.25</v>
      </c>
      <c r="T35" s="30">
        <f>S35</f>
        <v>2.25</v>
      </c>
      <c r="U35" s="24">
        <f>+$F$35/12</f>
        <v>2.25</v>
      </c>
      <c r="V35" s="30">
        <f>U35</f>
        <v>2.25</v>
      </c>
      <c r="W35" s="24">
        <f>+$F$35/12</f>
        <v>2.25</v>
      </c>
      <c r="X35" s="30">
        <f>W35</f>
        <v>2.25</v>
      </c>
      <c r="Y35" s="24">
        <f>+$F$35/12</f>
        <v>2.25</v>
      </c>
      <c r="Z35" s="30">
        <f>Y35</f>
        <v>2.25</v>
      </c>
      <c r="AA35" s="24">
        <f>+$F$35/12</f>
        <v>2.25</v>
      </c>
      <c r="AB35" s="30">
        <f>AA35</f>
        <v>2.25</v>
      </c>
      <c r="AC35" s="24">
        <f>+$F$35/12</f>
        <v>2.25</v>
      </c>
      <c r="AD35" s="30">
        <f>AC35</f>
        <v>2.25</v>
      </c>
      <c r="AE35" s="24">
        <f>+$F$35/12</f>
        <v>2.25</v>
      </c>
      <c r="AF35" s="30">
        <f>AE35</f>
        <v>2.25</v>
      </c>
      <c r="AG35" s="28"/>
      <c r="AI35" s="153"/>
    </row>
    <row r="36" spans="1:35" ht="12.75">
      <c r="A36" s="9" t="s">
        <v>154</v>
      </c>
      <c r="B36" s="23" t="s">
        <v>172</v>
      </c>
      <c r="C36" s="23" t="s">
        <v>173</v>
      </c>
      <c r="D36" s="93"/>
      <c r="E36" s="112">
        <f t="shared" si="0"/>
        <v>0</v>
      </c>
      <c r="F36" s="148">
        <v>-11</v>
      </c>
      <c r="G36" s="148">
        <f t="shared" si="1"/>
        <v>0</v>
      </c>
      <c r="H36" s="138">
        <f t="shared" si="2"/>
        <v>-11</v>
      </c>
      <c r="I36" s="24">
        <f>+$F$36/12</f>
        <v>-0.9166666666666666</v>
      </c>
      <c r="J36" s="27">
        <v>0</v>
      </c>
      <c r="K36" s="24">
        <f>+$F$36/12</f>
        <v>-0.9166666666666666</v>
      </c>
      <c r="L36" s="27">
        <v>0</v>
      </c>
      <c r="M36" s="24">
        <f>+$F$36/12</f>
        <v>-0.9166666666666666</v>
      </c>
      <c r="N36" s="27">
        <v>0</v>
      </c>
      <c r="O36" s="24">
        <f>+$F$36/12</f>
        <v>-0.9166666666666666</v>
      </c>
      <c r="P36" s="30">
        <v>0</v>
      </c>
      <c r="Q36" s="24">
        <f>+$F$36/12</f>
        <v>-0.9166666666666666</v>
      </c>
      <c r="R36" s="30">
        <v>0</v>
      </c>
      <c r="S36" s="24">
        <f>+$F$36/12</f>
        <v>-0.9166666666666666</v>
      </c>
      <c r="T36" s="30">
        <v>0</v>
      </c>
      <c r="U36" s="24">
        <f>+$F$36/12</f>
        <v>-0.9166666666666666</v>
      </c>
      <c r="V36" s="30">
        <v>0</v>
      </c>
      <c r="W36" s="24">
        <f>+$F$36/12</f>
        <v>-0.9166666666666666</v>
      </c>
      <c r="X36" s="30">
        <v>0</v>
      </c>
      <c r="Y36" s="24">
        <f>+$F$36/12</f>
        <v>-0.9166666666666666</v>
      </c>
      <c r="Z36" s="30">
        <v>0</v>
      </c>
      <c r="AA36" s="24">
        <f>+$F$36/12</f>
        <v>-0.9166666666666666</v>
      </c>
      <c r="AB36" s="30">
        <v>0</v>
      </c>
      <c r="AC36" s="24">
        <f>+$F$36/12</f>
        <v>-0.9166666666666666</v>
      </c>
      <c r="AD36" s="30">
        <v>0</v>
      </c>
      <c r="AE36" s="24">
        <f>+$F$36/12</f>
        <v>-0.9166666666666666</v>
      </c>
      <c r="AF36" s="30">
        <v>0</v>
      </c>
      <c r="AG36" s="28" t="s">
        <v>480</v>
      </c>
      <c r="AI36" s="153"/>
    </row>
    <row r="37" spans="1:35" ht="25.5">
      <c r="A37" s="9" t="s">
        <v>154</v>
      </c>
      <c r="B37" s="23" t="s">
        <v>174</v>
      </c>
      <c r="C37" s="23" t="s">
        <v>175</v>
      </c>
      <c r="D37" s="93"/>
      <c r="E37" s="112">
        <f t="shared" si="0"/>
        <v>0</v>
      </c>
      <c r="F37" s="148">
        <v>-10</v>
      </c>
      <c r="G37" s="148">
        <f t="shared" si="1"/>
        <v>-10</v>
      </c>
      <c r="H37" s="138">
        <f t="shared" si="2"/>
        <v>-10</v>
      </c>
      <c r="I37" s="24">
        <f>+$F$37/12</f>
        <v>-0.8333333333333334</v>
      </c>
      <c r="J37" s="27">
        <f t="shared" si="9"/>
        <v>-0.8333333333333334</v>
      </c>
      <c r="K37" s="24">
        <f>+$F$37/12</f>
        <v>-0.8333333333333334</v>
      </c>
      <c r="L37" s="27">
        <f t="shared" si="9"/>
        <v>-0.8333333333333334</v>
      </c>
      <c r="M37" s="24">
        <f>+$F$37/12</f>
        <v>-0.8333333333333334</v>
      </c>
      <c r="N37" s="27">
        <f aca="true" t="shared" si="10" ref="N37:N46">M37</f>
        <v>-0.8333333333333334</v>
      </c>
      <c r="O37" s="24">
        <f>+$F$37/12</f>
        <v>-0.8333333333333334</v>
      </c>
      <c r="P37" s="30">
        <f aca="true" t="shared" si="11" ref="P37:P46">O37</f>
        <v>-0.8333333333333334</v>
      </c>
      <c r="Q37" s="24">
        <f>+$F$37/12</f>
        <v>-0.8333333333333334</v>
      </c>
      <c r="R37" s="30">
        <f aca="true" t="shared" si="12" ref="R37:R46">Q37</f>
        <v>-0.8333333333333334</v>
      </c>
      <c r="S37" s="24">
        <f>+$F$37/12</f>
        <v>-0.8333333333333334</v>
      </c>
      <c r="T37" s="30">
        <f aca="true" t="shared" si="13" ref="T37:T46">S37</f>
        <v>-0.8333333333333334</v>
      </c>
      <c r="U37" s="24">
        <f>+$F$37/12</f>
        <v>-0.8333333333333334</v>
      </c>
      <c r="V37" s="30">
        <f aca="true" t="shared" si="14" ref="V37:V46">U37</f>
        <v>-0.8333333333333334</v>
      </c>
      <c r="W37" s="24">
        <f>+$F$37/12</f>
        <v>-0.8333333333333334</v>
      </c>
      <c r="X37" s="30">
        <f aca="true" t="shared" si="15" ref="X37:X46">W37</f>
        <v>-0.8333333333333334</v>
      </c>
      <c r="Y37" s="24">
        <f>+$F$37/12</f>
        <v>-0.8333333333333334</v>
      </c>
      <c r="Z37" s="30">
        <f aca="true" t="shared" si="16" ref="Z37:Z46">Y37</f>
        <v>-0.8333333333333334</v>
      </c>
      <c r="AA37" s="24">
        <f>+$F$37/12</f>
        <v>-0.8333333333333334</v>
      </c>
      <c r="AB37" s="30">
        <f aca="true" t="shared" si="17" ref="AB37:AB46">AA37</f>
        <v>-0.8333333333333334</v>
      </c>
      <c r="AC37" s="24">
        <f>+$F$37/12</f>
        <v>-0.8333333333333334</v>
      </c>
      <c r="AD37" s="30">
        <f aca="true" t="shared" si="18" ref="AD37:AD46">AC37</f>
        <v>-0.8333333333333334</v>
      </c>
      <c r="AE37" s="24">
        <f>+$F$37/12</f>
        <v>-0.8333333333333334</v>
      </c>
      <c r="AF37" s="30">
        <f aca="true" t="shared" si="19" ref="AF37:AF46">AE37</f>
        <v>-0.8333333333333334</v>
      </c>
      <c r="AG37" s="28"/>
      <c r="AI37" s="153"/>
    </row>
    <row r="38" spans="1:35" ht="12.75">
      <c r="A38" s="9" t="s">
        <v>154</v>
      </c>
      <c r="B38" s="23" t="s">
        <v>177</v>
      </c>
      <c r="C38" s="23" t="s">
        <v>178</v>
      </c>
      <c r="D38" s="93"/>
      <c r="E38" s="112">
        <f t="shared" si="0"/>
        <v>0</v>
      </c>
      <c r="F38" s="148">
        <v>-5</v>
      </c>
      <c r="G38" s="148">
        <f t="shared" si="1"/>
        <v>-5</v>
      </c>
      <c r="H38" s="138">
        <f t="shared" si="2"/>
        <v>-5</v>
      </c>
      <c r="I38" s="24">
        <f>+$F$38/12</f>
        <v>-0.4166666666666667</v>
      </c>
      <c r="J38" s="27">
        <f t="shared" si="9"/>
        <v>-0.4166666666666667</v>
      </c>
      <c r="K38" s="24">
        <f>+$F$38/12</f>
        <v>-0.4166666666666667</v>
      </c>
      <c r="L38" s="27">
        <f t="shared" si="9"/>
        <v>-0.4166666666666667</v>
      </c>
      <c r="M38" s="24">
        <f>+$F$38/12</f>
        <v>-0.4166666666666667</v>
      </c>
      <c r="N38" s="27">
        <f t="shared" si="10"/>
        <v>-0.4166666666666667</v>
      </c>
      <c r="O38" s="24">
        <f>+$F$38/12</f>
        <v>-0.4166666666666667</v>
      </c>
      <c r="P38" s="30">
        <f t="shared" si="11"/>
        <v>-0.4166666666666667</v>
      </c>
      <c r="Q38" s="24">
        <f>+$F$38/12</f>
        <v>-0.4166666666666667</v>
      </c>
      <c r="R38" s="30">
        <f t="shared" si="12"/>
        <v>-0.4166666666666667</v>
      </c>
      <c r="S38" s="24">
        <f>+$F$38/12</f>
        <v>-0.4166666666666667</v>
      </c>
      <c r="T38" s="30">
        <f t="shared" si="13"/>
        <v>-0.4166666666666667</v>
      </c>
      <c r="U38" s="24">
        <f>+$F$38/12</f>
        <v>-0.4166666666666667</v>
      </c>
      <c r="V38" s="30">
        <f t="shared" si="14"/>
        <v>-0.4166666666666667</v>
      </c>
      <c r="W38" s="24">
        <f>+$F$38/12</f>
        <v>-0.4166666666666667</v>
      </c>
      <c r="X38" s="30">
        <f t="shared" si="15"/>
        <v>-0.4166666666666667</v>
      </c>
      <c r="Y38" s="24">
        <f>+$F$38/12</f>
        <v>-0.4166666666666667</v>
      </c>
      <c r="Z38" s="30">
        <f t="shared" si="16"/>
        <v>-0.4166666666666667</v>
      </c>
      <c r="AA38" s="24">
        <f>+$F$38/12</f>
        <v>-0.4166666666666667</v>
      </c>
      <c r="AB38" s="30">
        <f t="shared" si="17"/>
        <v>-0.4166666666666667</v>
      </c>
      <c r="AC38" s="24">
        <f>+$F$38/12</f>
        <v>-0.4166666666666667</v>
      </c>
      <c r="AD38" s="30">
        <f t="shared" si="18"/>
        <v>-0.4166666666666667</v>
      </c>
      <c r="AE38" s="24">
        <f>+$F$38/12</f>
        <v>-0.4166666666666667</v>
      </c>
      <c r="AF38" s="30">
        <f t="shared" si="19"/>
        <v>-0.4166666666666667</v>
      </c>
      <c r="AG38" s="28"/>
      <c r="AI38" s="153"/>
    </row>
    <row r="39" spans="1:35" ht="25.5">
      <c r="A39" s="9" t="s">
        <v>208</v>
      </c>
      <c r="B39" s="23" t="s">
        <v>277</v>
      </c>
      <c r="C39" s="23" t="s">
        <v>278</v>
      </c>
      <c r="D39" s="93"/>
      <c r="E39" s="112">
        <f t="shared" si="0"/>
        <v>0</v>
      </c>
      <c r="F39" s="148">
        <v>-35</v>
      </c>
      <c r="G39" s="148">
        <f t="shared" si="1"/>
        <v>-35</v>
      </c>
      <c r="H39" s="138">
        <f t="shared" si="2"/>
        <v>-35</v>
      </c>
      <c r="I39" s="24">
        <f>+$F$39/12</f>
        <v>-2.9166666666666665</v>
      </c>
      <c r="J39" s="27">
        <f>I39</f>
        <v>-2.9166666666666665</v>
      </c>
      <c r="K39" s="24">
        <f>+$F$39/12</f>
        <v>-2.9166666666666665</v>
      </c>
      <c r="L39" s="27">
        <f>K39</f>
        <v>-2.9166666666666665</v>
      </c>
      <c r="M39" s="24">
        <f>+$F$39/12</f>
        <v>-2.9166666666666665</v>
      </c>
      <c r="N39" s="27">
        <f t="shared" si="10"/>
        <v>-2.9166666666666665</v>
      </c>
      <c r="O39" s="24">
        <f>+$F$39/12</f>
        <v>-2.9166666666666665</v>
      </c>
      <c r="P39" s="30">
        <f t="shared" si="11"/>
        <v>-2.9166666666666665</v>
      </c>
      <c r="Q39" s="24">
        <f>+$F$39/12</f>
        <v>-2.9166666666666665</v>
      </c>
      <c r="R39" s="30">
        <f t="shared" si="12"/>
        <v>-2.9166666666666665</v>
      </c>
      <c r="S39" s="24">
        <f>+$F$39/12</f>
        <v>-2.9166666666666665</v>
      </c>
      <c r="T39" s="30">
        <f t="shared" si="13"/>
        <v>-2.9166666666666665</v>
      </c>
      <c r="U39" s="24">
        <f>+$F$39/12</f>
        <v>-2.9166666666666665</v>
      </c>
      <c r="V39" s="30">
        <f t="shared" si="14"/>
        <v>-2.9166666666666665</v>
      </c>
      <c r="W39" s="24">
        <f>+$F$39/12</f>
        <v>-2.9166666666666665</v>
      </c>
      <c r="X39" s="30">
        <f t="shared" si="15"/>
        <v>-2.9166666666666665</v>
      </c>
      <c r="Y39" s="24">
        <f>+$F$39/12</f>
        <v>-2.9166666666666665</v>
      </c>
      <c r="Z39" s="30">
        <f t="shared" si="16"/>
        <v>-2.9166666666666665</v>
      </c>
      <c r="AA39" s="24">
        <f>+$F$39/12</f>
        <v>-2.9166666666666665</v>
      </c>
      <c r="AB39" s="30">
        <f t="shared" si="17"/>
        <v>-2.9166666666666665</v>
      </c>
      <c r="AC39" s="24">
        <f>+$F$39/12</f>
        <v>-2.9166666666666665</v>
      </c>
      <c r="AD39" s="30">
        <f t="shared" si="18"/>
        <v>-2.9166666666666665</v>
      </c>
      <c r="AE39" s="24">
        <f>+$F$39/12</f>
        <v>-2.9166666666666665</v>
      </c>
      <c r="AF39" s="30">
        <f t="shared" si="19"/>
        <v>-2.9166666666666665</v>
      </c>
      <c r="AG39" s="28"/>
      <c r="AI39" s="153"/>
    </row>
    <row r="40" spans="1:35" ht="12.75">
      <c r="A40" s="9" t="s">
        <v>208</v>
      </c>
      <c r="B40" s="11" t="s">
        <v>277</v>
      </c>
      <c r="C40" s="11" t="s">
        <v>72</v>
      </c>
      <c r="D40" s="93"/>
      <c r="E40" s="112">
        <f t="shared" si="0"/>
        <v>0</v>
      </c>
      <c r="F40" s="148">
        <v>17</v>
      </c>
      <c r="G40" s="148">
        <f t="shared" si="1"/>
        <v>16.999999999999996</v>
      </c>
      <c r="H40" s="138">
        <f t="shared" si="2"/>
        <v>17</v>
      </c>
      <c r="I40" s="24">
        <f>+$F$40/12</f>
        <v>1.4166666666666667</v>
      </c>
      <c r="J40" s="27">
        <f>I40</f>
        <v>1.4166666666666667</v>
      </c>
      <c r="K40" s="24">
        <f>+$F$40/12</f>
        <v>1.4166666666666667</v>
      </c>
      <c r="L40" s="27">
        <f>K40</f>
        <v>1.4166666666666667</v>
      </c>
      <c r="M40" s="24">
        <f>+$F$40/12</f>
        <v>1.4166666666666667</v>
      </c>
      <c r="N40" s="27">
        <f t="shared" si="10"/>
        <v>1.4166666666666667</v>
      </c>
      <c r="O40" s="24">
        <f>+$F$40/12</f>
        <v>1.4166666666666667</v>
      </c>
      <c r="P40" s="30">
        <f t="shared" si="11"/>
        <v>1.4166666666666667</v>
      </c>
      <c r="Q40" s="24">
        <f>+$F$40/12</f>
        <v>1.4166666666666667</v>
      </c>
      <c r="R40" s="30">
        <f t="shared" si="12"/>
        <v>1.4166666666666667</v>
      </c>
      <c r="S40" s="24">
        <f>+$F$40/12</f>
        <v>1.4166666666666667</v>
      </c>
      <c r="T40" s="30">
        <f t="shared" si="13"/>
        <v>1.4166666666666667</v>
      </c>
      <c r="U40" s="24">
        <f>+$F$40/12</f>
        <v>1.4166666666666667</v>
      </c>
      <c r="V40" s="30">
        <f t="shared" si="14"/>
        <v>1.4166666666666667</v>
      </c>
      <c r="W40" s="24">
        <f>+$F$40/12</f>
        <v>1.4166666666666667</v>
      </c>
      <c r="X40" s="30">
        <f t="shared" si="15"/>
        <v>1.4166666666666667</v>
      </c>
      <c r="Y40" s="24">
        <f>+$F$40/12</f>
        <v>1.4166666666666667</v>
      </c>
      <c r="Z40" s="30">
        <f t="shared" si="16"/>
        <v>1.4166666666666667</v>
      </c>
      <c r="AA40" s="24">
        <f>+$F$40/12</f>
        <v>1.4166666666666667</v>
      </c>
      <c r="AB40" s="30">
        <f t="shared" si="17"/>
        <v>1.4166666666666667</v>
      </c>
      <c r="AC40" s="24">
        <f>+$F$40/12</f>
        <v>1.4166666666666667</v>
      </c>
      <c r="AD40" s="30">
        <f t="shared" si="18"/>
        <v>1.4166666666666667</v>
      </c>
      <c r="AE40" s="24">
        <f>+$F$40/12</f>
        <v>1.4166666666666667</v>
      </c>
      <c r="AF40" s="30">
        <f t="shared" si="19"/>
        <v>1.4166666666666667</v>
      </c>
      <c r="AG40" s="28"/>
      <c r="AI40" s="153"/>
    </row>
    <row r="41" spans="1:35" ht="25.5">
      <c r="A41" s="9" t="s">
        <v>221</v>
      </c>
      <c r="B41" s="23" t="s">
        <v>224</v>
      </c>
      <c r="C41" s="23" t="s">
        <v>225</v>
      </c>
      <c r="D41" s="93" t="s">
        <v>487</v>
      </c>
      <c r="E41" s="112">
        <f t="shared" si="0"/>
        <v>-10</v>
      </c>
      <c r="F41" s="148">
        <v>-22</v>
      </c>
      <c r="G41" s="148">
        <v>0</v>
      </c>
      <c r="H41" s="138">
        <v>-12</v>
      </c>
      <c r="I41" s="24">
        <f>+$F$41/12</f>
        <v>-1.8333333333333333</v>
      </c>
      <c r="J41" s="27">
        <f>I41</f>
        <v>-1.8333333333333333</v>
      </c>
      <c r="K41" s="24">
        <f>+$F$41/12</f>
        <v>-1.8333333333333333</v>
      </c>
      <c r="L41" s="27">
        <f>K41</f>
        <v>-1.8333333333333333</v>
      </c>
      <c r="M41" s="24">
        <f>+$F$41/12</f>
        <v>-1.8333333333333333</v>
      </c>
      <c r="N41" s="27">
        <f t="shared" si="10"/>
        <v>-1.8333333333333333</v>
      </c>
      <c r="O41" s="24">
        <f>+$F$41/12</f>
        <v>-1.8333333333333333</v>
      </c>
      <c r="P41" s="30">
        <f t="shared" si="11"/>
        <v>-1.8333333333333333</v>
      </c>
      <c r="Q41" s="24">
        <f>+$F$41/12</f>
        <v>-1.8333333333333333</v>
      </c>
      <c r="R41" s="30">
        <f t="shared" si="12"/>
        <v>-1.8333333333333333</v>
      </c>
      <c r="S41" s="24">
        <f>+$F$41/12</f>
        <v>-1.8333333333333333</v>
      </c>
      <c r="T41" s="30">
        <f t="shared" si="13"/>
        <v>-1.8333333333333333</v>
      </c>
      <c r="U41" s="24">
        <f>+$F$41/12</f>
        <v>-1.8333333333333333</v>
      </c>
      <c r="V41" s="30">
        <f t="shared" si="14"/>
        <v>-1.8333333333333333</v>
      </c>
      <c r="W41" s="24">
        <f>+$F$41/12</f>
        <v>-1.8333333333333333</v>
      </c>
      <c r="X41" s="30">
        <f t="shared" si="15"/>
        <v>-1.8333333333333333</v>
      </c>
      <c r="Y41" s="24">
        <f>+$F$41/12</f>
        <v>-1.8333333333333333</v>
      </c>
      <c r="Z41" s="30">
        <f t="shared" si="16"/>
        <v>-1.8333333333333333</v>
      </c>
      <c r="AA41" s="24">
        <f>+$F$41/12</f>
        <v>-1.8333333333333333</v>
      </c>
      <c r="AB41" s="30">
        <f t="shared" si="17"/>
        <v>-1.8333333333333333</v>
      </c>
      <c r="AC41" s="24">
        <f>+$F$41/12</f>
        <v>-1.8333333333333333</v>
      </c>
      <c r="AD41" s="30">
        <f t="shared" si="18"/>
        <v>-1.8333333333333333</v>
      </c>
      <c r="AE41" s="24">
        <f>+$F$41/12</f>
        <v>-1.8333333333333333</v>
      </c>
      <c r="AF41" s="30">
        <f t="shared" si="19"/>
        <v>-1.8333333333333333</v>
      </c>
      <c r="AG41" s="28"/>
      <c r="AI41" s="153"/>
    </row>
    <row r="42" spans="1:35" ht="12.75">
      <c r="A42" s="9" t="s">
        <v>221</v>
      </c>
      <c r="B42" s="23" t="s">
        <v>227</v>
      </c>
      <c r="C42" s="23" t="s">
        <v>228</v>
      </c>
      <c r="D42" s="93"/>
      <c r="E42" s="112">
        <f t="shared" si="0"/>
        <v>0</v>
      </c>
      <c r="F42" s="148">
        <v>-4.8</v>
      </c>
      <c r="G42" s="148">
        <f t="shared" si="1"/>
        <v>-4.8</v>
      </c>
      <c r="H42" s="138">
        <f t="shared" si="2"/>
        <v>-4.8</v>
      </c>
      <c r="I42" s="24">
        <f>+$F$42/12</f>
        <v>-0.39999999999999997</v>
      </c>
      <c r="J42" s="27">
        <f>I42</f>
        <v>-0.39999999999999997</v>
      </c>
      <c r="K42" s="24">
        <f>+$F$42/12</f>
        <v>-0.39999999999999997</v>
      </c>
      <c r="L42" s="27">
        <f>K42</f>
        <v>-0.39999999999999997</v>
      </c>
      <c r="M42" s="24">
        <f>+$F$42/12</f>
        <v>-0.39999999999999997</v>
      </c>
      <c r="N42" s="27">
        <f t="shared" si="10"/>
        <v>-0.39999999999999997</v>
      </c>
      <c r="O42" s="24">
        <f>+$F$42/12</f>
        <v>-0.39999999999999997</v>
      </c>
      <c r="P42" s="30">
        <f t="shared" si="11"/>
        <v>-0.39999999999999997</v>
      </c>
      <c r="Q42" s="24">
        <f>+$F$42/12</f>
        <v>-0.39999999999999997</v>
      </c>
      <c r="R42" s="30">
        <f t="shared" si="12"/>
        <v>-0.39999999999999997</v>
      </c>
      <c r="S42" s="24">
        <f>+$F$42/12</f>
        <v>-0.39999999999999997</v>
      </c>
      <c r="T42" s="30">
        <f t="shared" si="13"/>
        <v>-0.39999999999999997</v>
      </c>
      <c r="U42" s="24">
        <f>+$F$42/12</f>
        <v>-0.39999999999999997</v>
      </c>
      <c r="V42" s="30">
        <f t="shared" si="14"/>
        <v>-0.39999999999999997</v>
      </c>
      <c r="W42" s="24">
        <f>+$F$42/12</f>
        <v>-0.39999999999999997</v>
      </c>
      <c r="X42" s="30">
        <f t="shared" si="15"/>
        <v>-0.39999999999999997</v>
      </c>
      <c r="Y42" s="24">
        <f>+$F$42/12</f>
        <v>-0.39999999999999997</v>
      </c>
      <c r="Z42" s="30">
        <f t="shared" si="16"/>
        <v>-0.39999999999999997</v>
      </c>
      <c r="AA42" s="24">
        <f>+$F$42/12</f>
        <v>-0.39999999999999997</v>
      </c>
      <c r="AB42" s="30">
        <f t="shared" si="17"/>
        <v>-0.39999999999999997</v>
      </c>
      <c r="AC42" s="24">
        <f>+$F$42/12</f>
        <v>-0.39999999999999997</v>
      </c>
      <c r="AD42" s="30">
        <f t="shared" si="18"/>
        <v>-0.39999999999999997</v>
      </c>
      <c r="AE42" s="24">
        <f>+$F$42/12</f>
        <v>-0.39999999999999997</v>
      </c>
      <c r="AF42" s="30">
        <f t="shared" si="19"/>
        <v>-0.39999999999999997</v>
      </c>
      <c r="AG42" s="28"/>
      <c r="AI42" s="153"/>
    </row>
    <row r="43" spans="1:35" ht="25.5">
      <c r="A43" s="9" t="s">
        <v>221</v>
      </c>
      <c r="B43" s="23" t="s">
        <v>229</v>
      </c>
      <c r="C43" s="23" t="s">
        <v>230</v>
      </c>
      <c r="D43" s="93" t="s">
        <v>487</v>
      </c>
      <c r="E43" s="112">
        <f t="shared" si="0"/>
        <v>0</v>
      </c>
      <c r="F43" s="148">
        <v>-20.5</v>
      </c>
      <c r="G43" s="148">
        <f t="shared" si="1"/>
        <v>0</v>
      </c>
      <c r="H43" s="138">
        <f t="shared" si="2"/>
        <v>-20.5</v>
      </c>
      <c r="I43" s="24">
        <f>+$F$43/12</f>
        <v>-1.7083333333333333</v>
      </c>
      <c r="J43" s="27"/>
      <c r="K43" s="24">
        <f>+$F$43/12</f>
        <v>-1.7083333333333333</v>
      </c>
      <c r="L43" s="27"/>
      <c r="M43" s="24">
        <f>+$F$43/12</f>
        <v>-1.7083333333333333</v>
      </c>
      <c r="N43" s="27"/>
      <c r="O43" s="24">
        <f>+$F$43/12</f>
        <v>-1.7083333333333333</v>
      </c>
      <c r="P43" s="30"/>
      <c r="Q43" s="24">
        <f>+$F$43/12</f>
        <v>-1.7083333333333333</v>
      </c>
      <c r="R43" s="30"/>
      <c r="S43" s="24">
        <f>+$F$43/12</f>
        <v>-1.7083333333333333</v>
      </c>
      <c r="T43" s="30"/>
      <c r="U43" s="24">
        <f>+$F$43/12</f>
        <v>-1.7083333333333333</v>
      </c>
      <c r="V43" s="30"/>
      <c r="W43" s="24">
        <f>+$F$43/12</f>
        <v>-1.7083333333333333</v>
      </c>
      <c r="X43" s="30"/>
      <c r="Y43" s="24">
        <f>+$F$43/12</f>
        <v>-1.7083333333333333</v>
      </c>
      <c r="Z43" s="30"/>
      <c r="AA43" s="24">
        <f>+$F$43/12</f>
        <v>-1.7083333333333333</v>
      </c>
      <c r="AB43" s="30"/>
      <c r="AC43" s="24">
        <f>+$F$43/12</f>
        <v>-1.7083333333333333</v>
      </c>
      <c r="AD43" s="30"/>
      <c r="AE43" s="24">
        <f>+$F$43/12</f>
        <v>-1.7083333333333333</v>
      </c>
      <c r="AF43" s="30"/>
      <c r="AG43" s="28"/>
      <c r="AI43" s="153"/>
    </row>
    <row r="44" spans="1:35" ht="12.75">
      <c r="A44" s="9" t="s">
        <v>221</v>
      </c>
      <c r="B44" s="23" t="s">
        <v>231</v>
      </c>
      <c r="C44" s="23" t="s">
        <v>232</v>
      </c>
      <c r="D44" s="93" t="s">
        <v>487</v>
      </c>
      <c r="E44" s="112">
        <f t="shared" si="0"/>
        <v>0</v>
      </c>
      <c r="F44" s="148">
        <v>-25</v>
      </c>
      <c r="G44" s="148">
        <f t="shared" si="1"/>
        <v>0</v>
      </c>
      <c r="H44" s="138">
        <f t="shared" si="2"/>
        <v>-25</v>
      </c>
      <c r="I44" s="24">
        <f>+$F$44/12</f>
        <v>-2.0833333333333335</v>
      </c>
      <c r="J44" s="27"/>
      <c r="K44" s="24">
        <f>+$F$44/12</f>
        <v>-2.0833333333333335</v>
      </c>
      <c r="L44" s="27"/>
      <c r="M44" s="24">
        <f>+$F$44/12</f>
        <v>-2.0833333333333335</v>
      </c>
      <c r="N44" s="27"/>
      <c r="O44" s="24">
        <f>+$F$44/12</f>
        <v>-2.0833333333333335</v>
      </c>
      <c r="P44" s="30"/>
      <c r="Q44" s="24">
        <f>+$F$44/12</f>
        <v>-2.0833333333333335</v>
      </c>
      <c r="R44" s="30"/>
      <c r="S44" s="24">
        <f>+$F$44/12</f>
        <v>-2.0833333333333335</v>
      </c>
      <c r="T44" s="30"/>
      <c r="U44" s="24">
        <f>+$F$44/12</f>
        <v>-2.0833333333333335</v>
      </c>
      <c r="V44" s="30"/>
      <c r="W44" s="24">
        <f>+$F$44/12</f>
        <v>-2.0833333333333335</v>
      </c>
      <c r="X44" s="30"/>
      <c r="Y44" s="24">
        <f>+$F$44/12</f>
        <v>-2.0833333333333335</v>
      </c>
      <c r="Z44" s="30"/>
      <c r="AA44" s="24">
        <f>+$F$44/12</f>
        <v>-2.0833333333333335</v>
      </c>
      <c r="AB44" s="30"/>
      <c r="AC44" s="24">
        <f>+$F$44/12</f>
        <v>-2.0833333333333335</v>
      </c>
      <c r="AD44" s="30"/>
      <c r="AE44" s="24">
        <f>+$F$44/12</f>
        <v>-2.0833333333333335</v>
      </c>
      <c r="AF44" s="30"/>
      <c r="AG44" s="28"/>
      <c r="AI44" s="153"/>
    </row>
    <row r="45" spans="1:35" ht="12.75">
      <c r="A45" s="9" t="s">
        <v>221</v>
      </c>
      <c r="B45" s="23" t="s">
        <v>233</v>
      </c>
      <c r="C45" s="23" t="s">
        <v>234</v>
      </c>
      <c r="D45" s="93"/>
      <c r="E45" s="112">
        <f t="shared" si="0"/>
        <v>0</v>
      </c>
      <c r="F45" s="148">
        <v>-14</v>
      </c>
      <c r="G45" s="148">
        <f t="shared" si="1"/>
        <v>-13.999999999999998</v>
      </c>
      <c r="H45" s="138">
        <f t="shared" si="2"/>
        <v>-14</v>
      </c>
      <c r="I45" s="24">
        <f>+$F$45/12</f>
        <v>-1.1666666666666667</v>
      </c>
      <c r="J45" s="27">
        <f>I45</f>
        <v>-1.1666666666666667</v>
      </c>
      <c r="K45" s="24">
        <f>+$F$45/12</f>
        <v>-1.1666666666666667</v>
      </c>
      <c r="L45" s="27">
        <f>K45</f>
        <v>-1.1666666666666667</v>
      </c>
      <c r="M45" s="24">
        <f>+$F$45/12</f>
        <v>-1.1666666666666667</v>
      </c>
      <c r="N45" s="27">
        <f t="shared" si="10"/>
        <v>-1.1666666666666667</v>
      </c>
      <c r="O45" s="24">
        <f>+$F$45/12</f>
        <v>-1.1666666666666667</v>
      </c>
      <c r="P45" s="30">
        <f t="shared" si="11"/>
        <v>-1.1666666666666667</v>
      </c>
      <c r="Q45" s="24">
        <f>+$F$45/12</f>
        <v>-1.1666666666666667</v>
      </c>
      <c r="R45" s="30">
        <f t="shared" si="12"/>
        <v>-1.1666666666666667</v>
      </c>
      <c r="S45" s="24">
        <f>+$F$45/12</f>
        <v>-1.1666666666666667</v>
      </c>
      <c r="T45" s="30">
        <f t="shared" si="13"/>
        <v>-1.1666666666666667</v>
      </c>
      <c r="U45" s="24">
        <f>+$F$45/12</f>
        <v>-1.1666666666666667</v>
      </c>
      <c r="V45" s="30">
        <f t="shared" si="14"/>
        <v>-1.1666666666666667</v>
      </c>
      <c r="W45" s="24">
        <f>+$F$45/12</f>
        <v>-1.1666666666666667</v>
      </c>
      <c r="X45" s="30">
        <f t="shared" si="15"/>
        <v>-1.1666666666666667</v>
      </c>
      <c r="Y45" s="24">
        <f>+$F$45/12</f>
        <v>-1.1666666666666667</v>
      </c>
      <c r="Z45" s="30">
        <f t="shared" si="16"/>
        <v>-1.1666666666666667</v>
      </c>
      <c r="AA45" s="24">
        <f>+$F$45/12</f>
        <v>-1.1666666666666667</v>
      </c>
      <c r="AB45" s="30">
        <f t="shared" si="17"/>
        <v>-1.1666666666666667</v>
      </c>
      <c r="AC45" s="24">
        <f>+$F$45/12</f>
        <v>-1.1666666666666667</v>
      </c>
      <c r="AD45" s="30">
        <f t="shared" si="18"/>
        <v>-1.1666666666666667</v>
      </c>
      <c r="AE45" s="24">
        <f>+$F$45/12</f>
        <v>-1.1666666666666667</v>
      </c>
      <c r="AF45" s="30">
        <f t="shared" si="19"/>
        <v>-1.1666666666666667</v>
      </c>
      <c r="AG45" s="28"/>
      <c r="AI45" s="153"/>
    </row>
    <row r="46" spans="1:35" ht="25.5">
      <c r="A46" s="9" t="s">
        <v>221</v>
      </c>
      <c r="B46" s="23" t="s">
        <v>236</v>
      </c>
      <c r="C46" s="23" t="s">
        <v>237</v>
      </c>
      <c r="D46" s="93"/>
      <c r="E46" s="112">
        <f t="shared" si="0"/>
        <v>0</v>
      </c>
      <c r="F46" s="148">
        <v>-11.8</v>
      </c>
      <c r="G46" s="148">
        <f t="shared" si="1"/>
        <v>-11.800000000000004</v>
      </c>
      <c r="H46" s="138">
        <f t="shared" si="2"/>
        <v>-11.8</v>
      </c>
      <c r="I46" s="24">
        <f>+$F$46/12</f>
        <v>-0.9833333333333334</v>
      </c>
      <c r="J46" s="27">
        <f>I46</f>
        <v>-0.9833333333333334</v>
      </c>
      <c r="K46" s="24">
        <f>+$F$46/12</f>
        <v>-0.9833333333333334</v>
      </c>
      <c r="L46" s="27">
        <f>K46</f>
        <v>-0.9833333333333334</v>
      </c>
      <c r="M46" s="24">
        <f>+$F$46/12</f>
        <v>-0.9833333333333334</v>
      </c>
      <c r="N46" s="27">
        <f t="shared" si="10"/>
        <v>-0.9833333333333334</v>
      </c>
      <c r="O46" s="24">
        <f>+$F$46/12</f>
        <v>-0.9833333333333334</v>
      </c>
      <c r="P46" s="30">
        <f t="shared" si="11"/>
        <v>-0.9833333333333334</v>
      </c>
      <c r="Q46" s="24">
        <f>+$F$46/12</f>
        <v>-0.9833333333333334</v>
      </c>
      <c r="R46" s="30">
        <f t="shared" si="12"/>
        <v>-0.9833333333333334</v>
      </c>
      <c r="S46" s="24">
        <f>+$F$46/12</f>
        <v>-0.9833333333333334</v>
      </c>
      <c r="T46" s="30">
        <f t="shared" si="13"/>
        <v>-0.9833333333333334</v>
      </c>
      <c r="U46" s="24">
        <f>+$F$46/12</f>
        <v>-0.9833333333333334</v>
      </c>
      <c r="V46" s="30">
        <f t="shared" si="14"/>
        <v>-0.9833333333333334</v>
      </c>
      <c r="W46" s="24">
        <f>+$F$46/12</f>
        <v>-0.9833333333333334</v>
      </c>
      <c r="X46" s="30">
        <f t="shared" si="15"/>
        <v>-0.9833333333333334</v>
      </c>
      <c r="Y46" s="24">
        <f>+$F$46/12</f>
        <v>-0.9833333333333334</v>
      </c>
      <c r="Z46" s="30">
        <f t="shared" si="16"/>
        <v>-0.9833333333333334</v>
      </c>
      <c r="AA46" s="24">
        <f>+$F$46/12</f>
        <v>-0.9833333333333334</v>
      </c>
      <c r="AB46" s="30">
        <f t="shared" si="17"/>
        <v>-0.9833333333333334</v>
      </c>
      <c r="AC46" s="24">
        <f>+$F$46/12</f>
        <v>-0.9833333333333334</v>
      </c>
      <c r="AD46" s="30">
        <f t="shared" si="18"/>
        <v>-0.9833333333333334</v>
      </c>
      <c r="AE46" s="24">
        <f>+$F$46/12</f>
        <v>-0.9833333333333334</v>
      </c>
      <c r="AF46" s="30">
        <f t="shared" si="19"/>
        <v>-0.9833333333333334</v>
      </c>
      <c r="AG46" s="28"/>
      <c r="AI46" s="153"/>
    </row>
    <row r="47" spans="1:35" ht="25.5">
      <c r="A47" s="9" t="s">
        <v>221</v>
      </c>
      <c r="B47" s="23" t="s">
        <v>238</v>
      </c>
      <c r="C47" s="23" t="s">
        <v>239</v>
      </c>
      <c r="D47" s="93"/>
      <c r="E47" s="112">
        <f t="shared" si="0"/>
        <v>0</v>
      </c>
      <c r="F47" s="148">
        <v>-13</v>
      </c>
      <c r="G47" s="148">
        <f t="shared" si="1"/>
        <v>0</v>
      </c>
      <c r="H47" s="138">
        <v>-13</v>
      </c>
      <c r="I47" s="24">
        <f>+$F$47/12</f>
        <v>-1.0833333333333333</v>
      </c>
      <c r="J47" s="27"/>
      <c r="K47" s="24">
        <f>+$F$47/12</f>
        <v>-1.0833333333333333</v>
      </c>
      <c r="L47" s="27"/>
      <c r="M47" s="24">
        <f>+$F$47/12</f>
        <v>-1.0833333333333333</v>
      </c>
      <c r="N47" s="27"/>
      <c r="O47" s="24">
        <f>+$F$47/12</f>
        <v>-1.0833333333333333</v>
      </c>
      <c r="P47" s="30"/>
      <c r="Q47" s="24">
        <f>+$F$47/12</f>
        <v>-1.0833333333333333</v>
      </c>
      <c r="R47" s="30"/>
      <c r="S47" s="24">
        <f>+$F$47/12</f>
        <v>-1.0833333333333333</v>
      </c>
      <c r="T47" s="30"/>
      <c r="U47" s="24">
        <f>+$F$47/12</f>
        <v>-1.0833333333333333</v>
      </c>
      <c r="V47" s="30"/>
      <c r="W47" s="24">
        <f>+$F$47/12</f>
        <v>-1.0833333333333333</v>
      </c>
      <c r="X47" s="30"/>
      <c r="Y47" s="24">
        <f>+$F$47/12</f>
        <v>-1.0833333333333333</v>
      </c>
      <c r="Z47" s="30"/>
      <c r="AA47" s="24">
        <f>+$F$47/12</f>
        <v>-1.0833333333333333</v>
      </c>
      <c r="AB47" s="30"/>
      <c r="AC47" s="24">
        <f>+$F$47/12</f>
        <v>-1.0833333333333333</v>
      </c>
      <c r="AD47" s="30"/>
      <c r="AE47" s="24">
        <f>+$F$47/12</f>
        <v>-1.0833333333333333</v>
      </c>
      <c r="AF47" s="30"/>
      <c r="AG47" s="28"/>
      <c r="AI47" s="153"/>
    </row>
    <row r="48" spans="5:35" ht="12.75">
      <c r="E48" s="18"/>
      <c r="F48" s="148"/>
      <c r="G48" s="151"/>
      <c r="H48" s="141"/>
      <c r="I48" s="31"/>
      <c r="J48" s="27"/>
      <c r="K48" s="31"/>
      <c r="L48" s="27"/>
      <c r="M48" s="31"/>
      <c r="N48" s="27"/>
      <c r="O48" s="31"/>
      <c r="P48" s="30"/>
      <c r="Q48" s="31"/>
      <c r="R48" s="30"/>
      <c r="S48" s="31"/>
      <c r="T48" s="30"/>
      <c r="U48" s="31"/>
      <c r="V48" s="30"/>
      <c r="W48" s="31"/>
      <c r="X48" s="30"/>
      <c r="Y48" s="31"/>
      <c r="Z48" s="30"/>
      <c r="AA48" s="31"/>
      <c r="AB48" s="30"/>
      <c r="AC48" s="31"/>
      <c r="AD48" s="30"/>
      <c r="AE48" s="31"/>
      <c r="AF48" s="30"/>
      <c r="AI48" s="153"/>
    </row>
    <row r="49" spans="1:35" s="36" customFormat="1" ht="15.75">
      <c r="A49" s="32"/>
      <c r="B49" s="33"/>
      <c r="C49" s="89"/>
      <c r="D49" s="95"/>
      <c r="E49" s="114">
        <f t="shared" si="0"/>
        <v>-35</v>
      </c>
      <c r="F49" s="152">
        <f>+SUM(F6:F47)</f>
        <v>-958.0999999999999</v>
      </c>
      <c r="G49" s="152">
        <f>+SUM(G6:G47)</f>
        <v>-522.2983333333334</v>
      </c>
      <c r="H49" s="145">
        <f>+SUM(H6:H47)</f>
        <v>-923.0999999999999</v>
      </c>
      <c r="I49" s="34">
        <f aca="true" t="shared" si="20" ref="I49:AF49">+SUM(I6:I47)</f>
        <v>-79.84166666666667</v>
      </c>
      <c r="J49" s="35">
        <f>+SUM(J6:J47)</f>
        <v>-70.87000000000002</v>
      </c>
      <c r="K49" s="34">
        <f t="shared" si="20"/>
        <v>-79.84166666666667</v>
      </c>
      <c r="L49" s="35">
        <f t="shared" si="20"/>
        <v>-70.87000000000002</v>
      </c>
      <c r="M49" s="34">
        <f t="shared" si="20"/>
        <v>-79.84166666666667</v>
      </c>
      <c r="N49" s="35">
        <f t="shared" si="20"/>
        <v>-70.87000000000002</v>
      </c>
      <c r="O49" s="34">
        <f t="shared" si="20"/>
        <v>-79.84166666666667</v>
      </c>
      <c r="P49" s="35">
        <f t="shared" si="20"/>
        <v>-32.06166666666667</v>
      </c>
      <c r="Q49" s="34">
        <f t="shared" si="20"/>
        <v>-79.84166666666667</v>
      </c>
      <c r="R49" s="35">
        <f t="shared" si="20"/>
        <v>-37.45333333333333</v>
      </c>
      <c r="S49" s="34">
        <f t="shared" si="20"/>
        <v>-79.84166666666667</v>
      </c>
      <c r="T49" s="35">
        <f t="shared" si="20"/>
        <v>-37.45333333333333</v>
      </c>
      <c r="U49" s="34">
        <f t="shared" si="20"/>
        <v>-79.84166666666667</v>
      </c>
      <c r="V49" s="35">
        <f t="shared" si="20"/>
        <v>-37.45333333333333</v>
      </c>
      <c r="W49" s="34">
        <f t="shared" si="20"/>
        <v>-79.84166666666667</v>
      </c>
      <c r="X49" s="35">
        <f t="shared" si="20"/>
        <v>-37.45333333333333</v>
      </c>
      <c r="Y49" s="34">
        <f t="shared" si="20"/>
        <v>-79.84166666666667</v>
      </c>
      <c r="Z49" s="35">
        <f t="shared" si="20"/>
        <v>-37.45333333333333</v>
      </c>
      <c r="AA49" s="34">
        <f t="shared" si="20"/>
        <v>-79.84166666666667</v>
      </c>
      <c r="AB49" s="35">
        <f t="shared" si="20"/>
        <v>-37.45333333333333</v>
      </c>
      <c r="AC49" s="34">
        <f t="shared" si="20"/>
        <v>-79.84166666666667</v>
      </c>
      <c r="AD49" s="35">
        <f t="shared" si="20"/>
        <v>-37.45333333333333</v>
      </c>
      <c r="AE49" s="34">
        <f t="shared" si="20"/>
        <v>-79.84166666666667</v>
      </c>
      <c r="AF49" s="35">
        <f t="shared" si="20"/>
        <v>-37.45333333333333</v>
      </c>
      <c r="AI49" s="153"/>
    </row>
    <row r="50" spans="6:32" ht="12.75">
      <c r="F50" s="37"/>
      <c r="G50" s="37"/>
      <c r="H50" s="37"/>
      <c r="I50" s="38"/>
      <c r="J50" s="39"/>
      <c r="K50" s="38"/>
      <c r="L50" s="39"/>
      <c r="M50" s="38"/>
      <c r="N50" s="39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3:32" ht="12.75">
      <c r="C51" s="117" t="s">
        <v>251</v>
      </c>
      <c r="D51" s="7"/>
      <c r="E51" s="115">
        <f t="shared" si="0"/>
        <v>0</v>
      </c>
      <c r="F51" s="147">
        <f>+SUMIF($A$6:$A$47,$C$51,F6:F7)</f>
        <v>-136</v>
      </c>
      <c r="G51" s="148">
        <f aca="true" t="shared" si="21" ref="G51:G59">+J51+L51+N51+P51+R51+T51+V51+X51+Z51+AB51+AD51+AF51</f>
        <v>-112.00000000000004</v>
      </c>
      <c r="H51" s="149">
        <f>+SUM(H6:H13)</f>
        <v>-136</v>
      </c>
      <c r="I51" s="40">
        <f>+SUMIF($A$6:$A$47,$C$51,I6:I7)</f>
        <v>-11.333333333333334</v>
      </c>
      <c r="J51" s="41">
        <f>+SUMIF($A$6:$A$47,$C$51,J6:J7)</f>
        <v>-11.333333333333334</v>
      </c>
      <c r="K51" s="40">
        <f aca="true" t="shared" si="22" ref="K51:AF51">+SUMIF($A$6:$A$47,$C$51,K6:K7)</f>
        <v>-11.333333333333334</v>
      </c>
      <c r="L51" s="41">
        <f t="shared" si="22"/>
        <v>-11.333333333333334</v>
      </c>
      <c r="M51" s="40">
        <f t="shared" si="22"/>
        <v>-11.333333333333334</v>
      </c>
      <c r="N51" s="41">
        <f t="shared" si="22"/>
        <v>-11.333333333333334</v>
      </c>
      <c r="O51" s="40">
        <f t="shared" si="22"/>
        <v>-11.333333333333334</v>
      </c>
      <c r="P51" s="41">
        <f t="shared" si="22"/>
        <v>-8.666666666666668</v>
      </c>
      <c r="Q51" s="40">
        <f t="shared" si="22"/>
        <v>-11.333333333333334</v>
      </c>
      <c r="R51" s="41">
        <f t="shared" si="22"/>
        <v>-8.666666666666668</v>
      </c>
      <c r="S51" s="40">
        <f t="shared" si="22"/>
        <v>-11.333333333333334</v>
      </c>
      <c r="T51" s="41">
        <f t="shared" si="22"/>
        <v>-8.666666666666668</v>
      </c>
      <c r="U51" s="40">
        <f t="shared" si="22"/>
        <v>-11.333333333333334</v>
      </c>
      <c r="V51" s="41">
        <f t="shared" si="22"/>
        <v>-8.666666666666668</v>
      </c>
      <c r="W51" s="40">
        <f t="shared" si="22"/>
        <v>-11.333333333333334</v>
      </c>
      <c r="X51" s="41">
        <f t="shared" si="22"/>
        <v>-8.666666666666668</v>
      </c>
      <c r="Y51" s="40">
        <f t="shared" si="22"/>
        <v>-11.333333333333334</v>
      </c>
      <c r="Z51" s="41">
        <f t="shared" si="22"/>
        <v>-8.666666666666668</v>
      </c>
      <c r="AA51" s="40">
        <f t="shared" si="22"/>
        <v>-11.333333333333334</v>
      </c>
      <c r="AB51" s="41">
        <f t="shared" si="22"/>
        <v>-8.666666666666668</v>
      </c>
      <c r="AC51" s="40">
        <f t="shared" si="22"/>
        <v>-11.333333333333334</v>
      </c>
      <c r="AD51" s="41">
        <f t="shared" si="22"/>
        <v>-8.666666666666668</v>
      </c>
      <c r="AE51" s="40">
        <f t="shared" si="22"/>
        <v>-11.333333333333334</v>
      </c>
      <c r="AF51" s="41">
        <f t="shared" si="22"/>
        <v>-8.666666666666668</v>
      </c>
    </row>
    <row r="52" spans="3:32" ht="12.75">
      <c r="C52" s="117" t="s">
        <v>489</v>
      </c>
      <c r="D52" s="7"/>
      <c r="E52" s="112">
        <f t="shared" si="0"/>
        <v>0</v>
      </c>
      <c r="F52" s="148">
        <f>+SUMIF($A$6:$A$47,$C$52,F6:F47)</f>
        <v>-64.7</v>
      </c>
      <c r="G52" s="148">
        <f t="shared" si="21"/>
        <v>-59.30833333333333</v>
      </c>
      <c r="H52" s="138">
        <f>+F52</f>
        <v>-64.7</v>
      </c>
      <c r="I52" s="29">
        <f aca="true" t="shared" si="23" ref="I52:AF52">+SUMIF($A$6:$A$47,$C$52,I6:I47)</f>
        <v>-5.3916666666666675</v>
      </c>
      <c r="J52" s="42">
        <f t="shared" si="23"/>
        <v>-5.3916666666666675</v>
      </c>
      <c r="K52" s="29">
        <f t="shared" si="23"/>
        <v>-5.3916666666666675</v>
      </c>
      <c r="L52" s="42">
        <f t="shared" si="23"/>
        <v>-5.3916666666666675</v>
      </c>
      <c r="M52" s="29">
        <f t="shared" si="23"/>
        <v>-5.3916666666666675</v>
      </c>
      <c r="N52" s="42">
        <f t="shared" si="23"/>
        <v>-5.3916666666666675</v>
      </c>
      <c r="O52" s="29">
        <f t="shared" si="23"/>
        <v>-5.3916666666666675</v>
      </c>
      <c r="P52" s="42">
        <f t="shared" si="23"/>
        <v>0</v>
      </c>
      <c r="Q52" s="29">
        <f t="shared" si="23"/>
        <v>-5.3916666666666675</v>
      </c>
      <c r="R52" s="42">
        <f t="shared" si="23"/>
        <v>-5.3916666666666675</v>
      </c>
      <c r="S52" s="29">
        <f t="shared" si="23"/>
        <v>-5.3916666666666675</v>
      </c>
      <c r="T52" s="42">
        <f t="shared" si="23"/>
        <v>-5.3916666666666675</v>
      </c>
      <c r="U52" s="29">
        <f t="shared" si="23"/>
        <v>-5.3916666666666675</v>
      </c>
      <c r="V52" s="42">
        <f t="shared" si="23"/>
        <v>-5.3916666666666675</v>
      </c>
      <c r="W52" s="29">
        <f t="shared" si="23"/>
        <v>-5.3916666666666675</v>
      </c>
      <c r="X52" s="42">
        <f t="shared" si="23"/>
        <v>-5.3916666666666675</v>
      </c>
      <c r="Y52" s="29">
        <f t="shared" si="23"/>
        <v>-5.3916666666666675</v>
      </c>
      <c r="Z52" s="42">
        <f t="shared" si="23"/>
        <v>-5.3916666666666675</v>
      </c>
      <c r="AA52" s="29">
        <f t="shared" si="23"/>
        <v>-5.3916666666666675</v>
      </c>
      <c r="AB52" s="42">
        <f t="shared" si="23"/>
        <v>-5.3916666666666675</v>
      </c>
      <c r="AC52" s="29">
        <f t="shared" si="23"/>
        <v>-5.3916666666666675</v>
      </c>
      <c r="AD52" s="42">
        <f t="shared" si="23"/>
        <v>-5.3916666666666675</v>
      </c>
      <c r="AE52" s="29">
        <f t="shared" si="23"/>
        <v>-5.3916666666666675</v>
      </c>
      <c r="AF52" s="42">
        <f t="shared" si="23"/>
        <v>-5.3916666666666675</v>
      </c>
    </row>
    <row r="53" spans="3:32" ht="12.75">
      <c r="C53" s="117" t="s">
        <v>317</v>
      </c>
      <c r="D53" s="7"/>
      <c r="E53" s="112">
        <f t="shared" si="0"/>
        <v>0</v>
      </c>
      <c r="F53" s="148">
        <f>+SUMIF($A$6:$A$47,$C$53,F6:F47)</f>
        <v>-8.5</v>
      </c>
      <c r="G53" s="148">
        <f t="shared" si="21"/>
        <v>-2.1</v>
      </c>
      <c r="H53" s="138">
        <f aca="true" t="shared" si="24" ref="H53:H58">+F53</f>
        <v>-8.5</v>
      </c>
      <c r="I53" s="29">
        <f aca="true" t="shared" si="25" ref="I53:AF53">+SUMIF($A$6:$A$47,$C$53,I6:I47)</f>
        <v>-0.7083333333333333</v>
      </c>
      <c r="J53" s="42">
        <f t="shared" si="25"/>
        <v>-0.7000000000000001</v>
      </c>
      <c r="K53" s="29">
        <f t="shared" si="25"/>
        <v>-0.7083333333333333</v>
      </c>
      <c r="L53" s="42">
        <f t="shared" si="25"/>
        <v>-0.7000000000000001</v>
      </c>
      <c r="M53" s="29">
        <f t="shared" si="25"/>
        <v>-0.7083333333333333</v>
      </c>
      <c r="N53" s="42">
        <f t="shared" si="25"/>
        <v>-0.7000000000000001</v>
      </c>
      <c r="O53" s="29">
        <f t="shared" si="25"/>
        <v>-0.7083333333333333</v>
      </c>
      <c r="P53" s="42">
        <f t="shared" si="25"/>
        <v>0</v>
      </c>
      <c r="Q53" s="29">
        <f t="shared" si="25"/>
        <v>-0.7083333333333333</v>
      </c>
      <c r="R53" s="42">
        <f t="shared" si="25"/>
        <v>0</v>
      </c>
      <c r="S53" s="29">
        <f t="shared" si="25"/>
        <v>-0.7083333333333333</v>
      </c>
      <c r="T53" s="42">
        <f t="shared" si="25"/>
        <v>0</v>
      </c>
      <c r="U53" s="29">
        <f t="shared" si="25"/>
        <v>-0.7083333333333333</v>
      </c>
      <c r="V53" s="42">
        <f t="shared" si="25"/>
        <v>0</v>
      </c>
      <c r="W53" s="29">
        <f t="shared" si="25"/>
        <v>-0.7083333333333333</v>
      </c>
      <c r="X53" s="42">
        <f t="shared" si="25"/>
        <v>0</v>
      </c>
      <c r="Y53" s="29">
        <f t="shared" si="25"/>
        <v>-0.7083333333333333</v>
      </c>
      <c r="Z53" s="42">
        <f t="shared" si="25"/>
        <v>0</v>
      </c>
      <c r="AA53" s="29">
        <f t="shared" si="25"/>
        <v>-0.7083333333333333</v>
      </c>
      <c r="AB53" s="42">
        <f t="shared" si="25"/>
        <v>0</v>
      </c>
      <c r="AC53" s="29">
        <f t="shared" si="25"/>
        <v>-0.7083333333333333</v>
      </c>
      <c r="AD53" s="42">
        <f t="shared" si="25"/>
        <v>0</v>
      </c>
      <c r="AE53" s="29">
        <f t="shared" si="25"/>
        <v>-0.7083333333333333</v>
      </c>
      <c r="AF53" s="42">
        <f t="shared" si="25"/>
        <v>0</v>
      </c>
    </row>
    <row r="54" spans="3:32" ht="12.75">
      <c r="C54" s="117" t="s">
        <v>472</v>
      </c>
      <c r="D54" s="7"/>
      <c r="E54" s="112">
        <f t="shared" si="0"/>
        <v>0</v>
      </c>
      <c r="F54" s="148">
        <f>+SUMIF($A$6:$A$47,$C$54,F6:F47)+F20</f>
        <v>-448.5</v>
      </c>
      <c r="G54" s="148">
        <f>+SUMIF($A$6:$A$47,$C$54,G6:G47)+G20</f>
        <v>-205.60000000000002</v>
      </c>
      <c r="H54" s="138">
        <f>+SUM(H20:H28)</f>
        <v>-448.5</v>
      </c>
      <c r="I54" s="29">
        <f aca="true" t="shared" si="26" ref="I54:AF54">+SUMIF($A$6:$A$47,$C$54,I6:I47)</f>
        <v>-28.791666666666668</v>
      </c>
      <c r="J54" s="42">
        <f t="shared" si="26"/>
        <v>-28.933333333333334</v>
      </c>
      <c r="K54" s="29">
        <f t="shared" si="26"/>
        <v>-28.791666666666668</v>
      </c>
      <c r="L54" s="42">
        <f t="shared" si="26"/>
        <v>-28.933333333333334</v>
      </c>
      <c r="M54" s="29">
        <f t="shared" si="26"/>
        <v>-28.791666666666668</v>
      </c>
      <c r="N54" s="42">
        <f t="shared" si="26"/>
        <v>-28.933333333333334</v>
      </c>
      <c r="O54" s="29">
        <f t="shared" si="26"/>
        <v>-28.791666666666668</v>
      </c>
      <c r="P54" s="42">
        <f t="shared" si="26"/>
        <v>-10.333333333333334</v>
      </c>
      <c r="Q54" s="29">
        <f t="shared" si="26"/>
        <v>-28.791666666666668</v>
      </c>
      <c r="R54" s="42">
        <f t="shared" si="26"/>
        <v>-10.333333333333334</v>
      </c>
      <c r="S54" s="29">
        <f t="shared" si="26"/>
        <v>-28.791666666666668</v>
      </c>
      <c r="T54" s="42">
        <f t="shared" si="26"/>
        <v>-10.333333333333334</v>
      </c>
      <c r="U54" s="29">
        <f t="shared" si="26"/>
        <v>-28.791666666666668</v>
      </c>
      <c r="V54" s="42">
        <f t="shared" si="26"/>
        <v>-10.333333333333334</v>
      </c>
      <c r="W54" s="29">
        <f t="shared" si="26"/>
        <v>-28.791666666666668</v>
      </c>
      <c r="X54" s="42">
        <f t="shared" si="26"/>
        <v>-10.333333333333334</v>
      </c>
      <c r="Y54" s="29">
        <f t="shared" si="26"/>
        <v>-28.791666666666668</v>
      </c>
      <c r="Z54" s="42">
        <f t="shared" si="26"/>
        <v>-10.333333333333334</v>
      </c>
      <c r="AA54" s="29">
        <f t="shared" si="26"/>
        <v>-28.791666666666668</v>
      </c>
      <c r="AB54" s="42">
        <f t="shared" si="26"/>
        <v>-10.333333333333334</v>
      </c>
      <c r="AC54" s="29">
        <f t="shared" si="26"/>
        <v>-28.791666666666668</v>
      </c>
      <c r="AD54" s="42">
        <f t="shared" si="26"/>
        <v>-10.333333333333334</v>
      </c>
      <c r="AE54" s="29">
        <f t="shared" si="26"/>
        <v>-28.791666666666668</v>
      </c>
      <c r="AF54" s="42">
        <f t="shared" si="26"/>
        <v>-10.333333333333334</v>
      </c>
    </row>
    <row r="55" spans="3:32" ht="12.75">
      <c r="C55" s="117" t="s">
        <v>40</v>
      </c>
      <c r="D55" s="7"/>
      <c r="E55" s="112">
        <f t="shared" si="0"/>
        <v>0</v>
      </c>
      <c r="F55" s="148">
        <f>+SUMIF($A$6:$A$47,$C$55,F6:F47)</f>
        <v>-49.2</v>
      </c>
      <c r="G55" s="148">
        <f t="shared" si="21"/>
        <v>-8.549999999999999</v>
      </c>
      <c r="H55" s="138">
        <f t="shared" si="24"/>
        <v>-49.2</v>
      </c>
      <c r="I55" s="29">
        <f aca="true" t="shared" si="27" ref="I55:AF55">+SUMIF($A$6:$A$47,$C$55,I6:I47)</f>
        <v>-4.1</v>
      </c>
      <c r="J55" s="42">
        <f t="shared" si="27"/>
        <v>-2.8499999999999996</v>
      </c>
      <c r="K55" s="29">
        <f t="shared" si="27"/>
        <v>-4.1</v>
      </c>
      <c r="L55" s="42">
        <f t="shared" si="27"/>
        <v>-2.8499999999999996</v>
      </c>
      <c r="M55" s="29">
        <f t="shared" si="27"/>
        <v>-4.1</v>
      </c>
      <c r="N55" s="42">
        <f t="shared" si="27"/>
        <v>-2.8499999999999996</v>
      </c>
      <c r="O55" s="29">
        <f t="shared" si="27"/>
        <v>-4.1</v>
      </c>
      <c r="P55" s="42">
        <f t="shared" si="27"/>
        <v>0</v>
      </c>
      <c r="Q55" s="29">
        <f t="shared" si="27"/>
        <v>-4.1</v>
      </c>
      <c r="R55" s="42">
        <f t="shared" si="27"/>
        <v>0</v>
      </c>
      <c r="S55" s="29">
        <f t="shared" si="27"/>
        <v>-4.1</v>
      </c>
      <c r="T55" s="42">
        <f t="shared" si="27"/>
        <v>0</v>
      </c>
      <c r="U55" s="29">
        <f t="shared" si="27"/>
        <v>-4.1</v>
      </c>
      <c r="V55" s="42">
        <f t="shared" si="27"/>
        <v>0</v>
      </c>
      <c r="W55" s="29">
        <f t="shared" si="27"/>
        <v>-4.1</v>
      </c>
      <c r="X55" s="42">
        <f t="shared" si="27"/>
        <v>0</v>
      </c>
      <c r="Y55" s="29">
        <f t="shared" si="27"/>
        <v>-4.1</v>
      </c>
      <c r="Z55" s="42">
        <f t="shared" si="27"/>
        <v>0</v>
      </c>
      <c r="AA55" s="29">
        <f t="shared" si="27"/>
        <v>-4.1</v>
      </c>
      <c r="AB55" s="42">
        <f t="shared" si="27"/>
        <v>0</v>
      </c>
      <c r="AC55" s="29">
        <f t="shared" si="27"/>
        <v>-4.1</v>
      </c>
      <c r="AD55" s="42">
        <f t="shared" si="27"/>
        <v>0</v>
      </c>
      <c r="AE55" s="29">
        <f t="shared" si="27"/>
        <v>-4.1</v>
      </c>
      <c r="AF55" s="42">
        <f t="shared" si="27"/>
        <v>0</v>
      </c>
    </row>
    <row r="56" spans="3:32" ht="12.75">
      <c r="C56" s="117" t="s">
        <v>95</v>
      </c>
      <c r="D56" s="7"/>
      <c r="E56" s="112">
        <f t="shared" si="0"/>
        <v>-25</v>
      </c>
      <c r="F56" s="148">
        <f>+SUMIF($A$6:$A$47,$C$56,F6:F47)</f>
        <v>-110.3</v>
      </c>
      <c r="G56" s="148">
        <f t="shared" si="21"/>
        <v>-85.33999999999999</v>
      </c>
      <c r="H56" s="138">
        <f>+SUM(H31:H32)</f>
        <v>-85.3</v>
      </c>
      <c r="I56" s="29">
        <f aca="true" t="shared" si="28" ref="I56:AF56">+SUMIF($A$6:$A$47,$C$56,I6:I47)</f>
        <v>-9.191666666666666</v>
      </c>
      <c r="J56" s="42">
        <f t="shared" si="28"/>
        <v>-7.111666666666666</v>
      </c>
      <c r="K56" s="29">
        <f t="shared" si="28"/>
        <v>-9.191666666666666</v>
      </c>
      <c r="L56" s="42">
        <f t="shared" si="28"/>
        <v>-7.111666666666666</v>
      </c>
      <c r="M56" s="29">
        <f t="shared" si="28"/>
        <v>-9.191666666666666</v>
      </c>
      <c r="N56" s="42">
        <f t="shared" si="28"/>
        <v>-7.111666666666666</v>
      </c>
      <c r="O56" s="29">
        <f t="shared" si="28"/>
        <v>-9.191666666666666</v>
      </c>
      <c r="P56" s="42">
        <f t="shared" si="28"/>
        <v>-7.111666666666666</v>
      </c>
      <c r="Q56" s="29">
        <f t="shared" si="28"/>
        <v>-9.191666666666666</v>
      </c>
      <c r="R56" s="42">
        <f t="shared" si="28"/>
        <v>-7.111666666666666</v>
      </c>
      <c r="S56" s="29">
        <f t="shared" si="28"/>
        <v>-9.191666666666666</v>
      </c>
      <c r="T56" s="42">
        <f t="shared" si="28"/>
        <v>-7.111666666666666</v>
      </c>
      <c r="U56" s="29">
        <f t="shared" si="28"/>
        <v>-9.191666666666666</v>
      </c>
      <c r="V56" s="42">
        <f t="shared" si="28"/>
        <v>-7.111666666666666</v>
      </c>
      <c r="W56" s="29">
        <f t="shared" si="28"/>
        <v>-9.191666666666666</v>
      </c>
      <c r="X56" s="42">
        <f t="shared" si="28"/>
        <v>-7.111666666666666</v>
      </c>
      <c r="Y56" s="29">
        <f t="shared" si="28"/>
        <v>-9.191666666666666</v>
      </c>
      <c r="Z56" s="42">
        <f t="shared" si="28"/>
        <v>-7.111666666666666</v>
      </c>
      <c r="AA56" s="29">
        <f t="shared" si="28"/>
        <v>-9.191666666666666</v>
      </c>
      <c r="AB56" s="42">
        <f t="shared" si="28"/>
        <v>-7.111666666666666</v>
      </c>
      <c r="AC56" s="29">
        <f t="shared" si="28"/>
        <v>-9.191666666666666</v>
      </c>
      <c r="AD56" s="42">
        <f t="shared" si="28"/>
        <v>-7.111666666666666</v>
      </c>
      <c r="AE56" s="29">
        <f t="shared" si="28"/>
        <v>-9.191666666666666</v>
      </c>
      <c r="AF56" s="42">
        <f t="shared" si="28"/>
        <v>-7.111666666666666</v>
      </c>
    </row>
    <row r="57" spans="3:32" ht="12.75">
      <c r="C57" s="117" t="s">
        <v>154</v>
      </c>
      <c r="D57" s="7"/>
      <c r="E57" s="112">
        <f t="shared" si="0"/>
        <v>0</v>
      </c>
      <c r="F57" s="148">
        <f>+SUMIF($A$6:$A$47,$C$57,F6:F47)</f>
        <v>-11.799999999999997</v>
      </c>
      <c r="G57" s="148">
        <f t="shared" si="21"/>
        <v>-0.7999999999999976</v>
      </c>
      <c r="H57" s="138">
        <f t="shared" si="24"/>
        <v>-11.799999999999997</v>
      </c>
      <c r="I57" s="29">
        <f aca="true" t="shared" si="29" ref="I57:AF57">+SUMIF($A$6:$A$47,$C$57,I6:I47)</f>
        <v>-0.9833333333333332</v>
      </c>
      <c r="J57" s="42">
        <f t="shared" si="29"/>
        <v>-0.06666666666666649</v>
      </c>
      <c r="K57" s="29">
        <f t="shared" si="29"/>
        <v>-0.9833333333333332</v>
      </c>
      <c r="L57" s="42">
        <f t="shared" si="29"/>
        <v>-0.06666666666666649</v>
      </c>
      <c r="M57" s="29">
        <f t="shared" si="29"/>
        <v>-0.9833333333333332</v>
      </c>
      <c r="N57" s="42">
        <f t="shared" si="29"/>
        <v>-0.06666666666666649</v>
      </c>
      <c r="O57" s="29">
        <f t="shared" si="29"/>
        <v>-0.9833333333333332</v>
      </c>
      <c r="P57" s="42">
        <f t="shared" si="29"/>
        <v>-0.06666666666666649</v>
      </c>
      <c r="Q57" s="29">
        <f t="shared" si="29"/>
        <v>-0.9833333333333332</v>
      </c>
      <c r="R57" s="42">
        <f t="shared" si="29"/>
        <v>-0.06666666666666649</v>
      </c>
      <c r="S57" s="29">
        <f t="shared" si="29"/>
        <v>-0.9833333333333332</v>
      </c>
      <c r="T57" s="42">
        <f t="shared" si="29"/>
        <v>-0.06666666666666649</v>
      </c>
      <c r="U57" s="29">
        <f t="shared" si="29"/>
        <v>-0.9833333333333332</v>
      </c>
      <c r="V57" s="42">
        <f t="shared" si="29"/>
        <v>-0.06666666666666649</v>
      </c>
      <c r="W57" s="29">
        <f t="shared" si="29"/>
        <v>-0.9833333333333332</v>
      </c>
      <c r="X57" s="42">
        <f t="shared" si="29"/>
        <v>-0.06666666666666649</v>
      </c>
      <c r="Y57" s="29">
        <f t="shared" si="29"/>
        <v>-0.9833333333333332</v>
      </c>
      <c r="Z57" s="42">
        <f t="shared" si="29"/>
        <v>-0.06666666666666649</v>
      </c>
      <c r="AA57" s="29">
        <f t="shared" si="29"/>
        <v>-0.9833333333333332</v>
      </c>
      <c r="AB57" s="42">
        <f t="shared" si="29"/>
        <v>-0.06666666666666649</v>
      </c>
      <c r="AC57" s="29">
        <f t="shared" si="29"/>
        <v>-0.9833333333333332</v>
      </c>
      <c r="AD57" s="42">
        <f t="shared" si="29"/>
        <v>-0.06666666666666649</v>
      </c>
      <c r="AE57" s="29">
        <f t="shared" si="29"/>
        <v>-0.9833333333333332</v>
      </c>
      <c r="AF57" s="42">
        <f t="shared" si="29"/>
        <v>-0.06666666666666649</v>
      </c>
    </row>
    <row r="58" spans="3:32" ht="12.75">
      <c r="C58" s="117" t="s">
        <v>208</v>
      </c>
      <c r="D58" s="7"/>
      <c r="E58" s="112">
        <f t="shared" si="0"/>
        <v>0</v>
      </c>
      <c r="F58" s="148">
        <f>+SUMIF($A$6:$A$47,$C$58,F6:F47)</f>
        <v>-18</v>
      </c>
      <c r="G58" s="148">
        <f t="shared" si="21"/>
        <v>-17.999999999999996</v>
      </c>
      <c r="H58" s="138">
        <f t="shared" si="24"/>
        <v>-18</v>
      </c>
      <c r="I58" s="29">
        <f aca="true" t="shared" si="30" ref="I58:AF58">+SUMIF($A$6:$A$47,$C$58,I6:I47)</f>
        <v>-1.4999999999999998</v>
      </c>
      <c r="J58" s="42">
        <f t="shared" si="30"/>
        <v>-1.4999999999999998</v>
      </c>
      <c r="K58" s="29">
        <f t="shared" si="30"/>
        <v>-1.4999999999999998</v>
      </c>
      <c r="L58" s="42">
        <f t="shared" si="30"/>
        <v>-1.4999999999999998</v>
      </c>
      <c r="M58" s="29">
        <f t="shared" si="30"/>
        <v>-1.4999999999999998</v>
      </c>
      <c r="N58" s="42">
        <f t="shared" si="30"/>
        <v>-1.4999999999999998</v>
      </c>
      <c r="O58" s="29">
        <f t="shared" si="30"/>
        <v>-1.4999999999999998</v>
      </c>
      <c r="P58" s="42">
        <f t="shared" si="30"/>
        <v>-1.4999999999999998</v>
      </c>
      <c r="Q58" s="29">
        <f t="shared" si="30"/>
        <v>-1.4999999999999998</v>
      </c>
      <c r="R58" s="42">
        <f t="shared" si="30"/>
        <v>-1.4999999999999998</v>
      </c>
      <c r="S58" s="29">
        <f t="shared" si="30"/>
        <v>-1.4999999999999998</v>
      </c>
      <c r="T58" s="42">
        <f t="shared" si="30"/>
        <v>-1.4999999999999998</v>
      </c>
      <c r="U58" s="29">
        <f t="shared" si="30"/>
        <v>-1.4999999999999998</v>
      </c>
      <c r="V58" s="42">
        <f t="shared" si="30"/>
        <v>-1.4999999999999998</v>
      </c>
      <c r="W58" s="29">
        <f t="shared" si="30"/>
        <v>-1.4999999999999998</v>
      </c>
      <c r="X58" s="42">
        <f t="shared" si="30"/>
        <v>-1.4999999999999998</v>
      </c>
      <c r="Y58" s="29">
        <f t="shared" si="30"/>
        <v>-1.4999999999999998</v>
      </c>
      <c r="Z58" s="42">
        <f t="shared" si="30"/>
        <v>-1.4999999999999998</v>
      </c>
      <c r="AA58" s="29">
        <f t="shared" si="30"/>
        <v>-1.4999999999999998</v>
      </c>
      <c r="AB58" s="42">
        <f t="shared" si="30"/>
        <v>-1.4999999999999998</v>
      </c>
      <c r="AC58" s="29">
        <f t="shared" si="30"/>
        <v>-1.4999999999999998</v>
      </c>
      <c r="AD58" s="42">
        <f t="shared" si="30"/>
        <v>-1.4999999999999998</v>
      </c>
      <c r="AE58" s="29">
        <f t="shared" si="30"/>
        <v>-1.4999999999999998</v>
      </c>
      <c r="AF58" s="42">
        <f t="shared" si="30"/>
        <v>-1.4999999999999998</v>
      </c>
    </row>
    <row r="59" spans="3:32" ht="12.75">
      <c r="C59" s="117" t="s">
        <v>221</v>
      </c>
      <c r="D59" s="7"/>
      <c r="E59" s="112">
        <f t="shared" si="0"/>
        <v>-10</v>
      </c>
      <c r="F59" s="148">
        <f>+SUMIF($A$6:$A$47,$C$59,F6:F47)</f>
        <v>-111.1</v>
      </c>
      <c r="G59" s="148">
        <f t="shared" si="21"/>
        <v>-52.6</v>
      </c>
      <c r="H59" s="138">
        <f>+SUM(H41:H47)</f>
        <v>-101.1</v>
      </c>
      <c r="I59" s="29">
        <f aca="true" t="shared" si="31" ref="I59:AF59">+SUMIF($A$6:$A$47,$C$59,I6:I47)</f>
        <v>-9.258333333333335</v>
      </c>
      <c r="J59" s="42">
        <f t="shared" si="31"/>
        <v>-4.383333333333334</v>
      </c>
      <c r="K59" s="29">
        <f t="shared" si="31"/>
        <v>-9.258333333333335</v>
      </c>
      <c r="L59" s="42">
        <f t="shared" si="31"/>
        <v>-4.383333333333334</v>
      </c>
      <c r="M59" s="29">
        <f t="shared" si="31"/>
        <v>-9.258333333333335</v>
      </c>
      <c r="N59" s="42">
        <f t="shared" si="31"/>
        <v>-4.383333333333334</v>
      </c>
      <c r="O59" s="29">
        <f t="shared" si="31"/>
        <v>-9.258333333333335</v>
      </c>
      <c r="P59" s="42">
        <f t="shared" si="31"/>
        <v>-4.383333333333334</v>
      </c>
      <c r="Q59" s="29">
        <f t="shared" si="31"/>
        <v>-9.258333333333335</v>
      </c>
      <c r="R59" s="42">
        <f t="shared" si="31"/>
        <v>-4.383333333333334</v>
      </c>
      <c r="S59" s="29">
        <f t="shared" si="31"/>
        <v>-9.258333333333335</v>
      </c>
      <c r="T59" s="42">
        <f t="shared" si="31"/>
        <v>-4.383333333333334</v>
      </c>
      <c r="U59" s="29">
        <f t="shared" si="31"/>
        <v>-9.258333333333335</v>
      </c>
      <c r="V59" s="42">
        <f t="shared" si="31"/>
        <v>-4.383333333333334</v>
      </c>
      <c r="W59" s="29">
        <f t="shared" si="31"/>
        <v>-9.258333333333335</v>
      </c>
      <c r="X59" s="42">
        <f t="shared" si="31"/>
        <v>-4.383333333333334</v>
      </c>
      <c r="Y59" s="29">
        <f t="shared" si="31"/>
        <v>-9.258333333333335</v>
      </c>
      <c r="Z59" s="42">
        <f t="shared" si="31"/>
        <v>-4.383333333333334</v>
      </c>
      <c r="AA59" s="29">
        <f t="shared" si="31"/>
        <v>-9.258333333333335</v>
      </c>
      <c r="AB59" s="42">
        <f t="shared" si="31"/>
        <v>-4.383333333333334</v>
      </c>
      <c r="AC59" s="29">
        <f t="shared" si="31"/>
        <v>-9.258333333333335</v>
      </c>
      <c r="AD59" s="42">
        <f t="shared" si="31"/>
        <v>-4.383333333333334</v>
      </c>
      <c r="AE59" s="29">
        <f t="shared" si="31"/>
        <v>-9.258333333333335</v>
      </c>
      <c r="AF59" s="42">
        <f t="shared" si="31"/>
        <v>-4.383333333333334</v>
      </c>
    </row>
    <row r="60" spans="5:32" ht="12.75">
      <c r="E60" s="112">
        <f t="shared" si="0"/>
        <v>0</v>
      </c>
      <c r="F60" s="148"/>
      <c r="G60" s="148"/>
      <c r="H60" s="138"/>
      <c r="I60" s="43"/>
      <c r="J60" s="25"/>
      <c r="K60" s="43"/>
      <c r="L60" s="25"/>
      <c r="M60" s="43"/>
      <c r="N60" s="25"/>
      <c r="O60" s="43"/>
      <c r="P60" s="26"/>
      <c r="Q60" s="43"/>
      <c r="R60" s="26"/>
      <c r="S60" s="43"/>
      <c r="T60" s="26"/>
      <c r="U60" s="43"/>
      <c r="V60" s="26"/>
      <c r="W60" s="43"/>
      <c r="X60" s="26"/>
      <c r="Y60" s="43"/>
      <c r="Z60" s="26"/>
      <c r="AA60" s="43"/>
      <c r="AB60" s="26"/>
      <c r="AC60" s="43"/>
      <c r="AD60" s="26"/>
      <c r="AE60" s="43"/>
      <c r="AF60" s="26"/>
    </row>
    <row r="61" spans="1:32" s="36" customFormat="1" ht="15.75">
      <c r="A61" s="32"/>
      <c r="B61" s="33"/>
      <c r="C61" s="89"/>
      <c r="D61" s="95"/>
      <c r="E61" s="114">
        <f t="shared" si="0"/>
        <v>-35</v>
      </c>
      <c r="F61" s="150">
        <f>+SUM(F51:F59)</f>
        <v>-958.1</v>
      </c>
      <c r="G61" s="150">
        <f>+SUM(G51:G59)</f>
        <v>-544.2983333333334</v>
      </c>
      <c r="H61" s="145">
        <f>+SUM(H51:H59)</f>
        <v>-923.1</v>
      </c>
      <c r="I61" s="44">
        <f aca="true" t="shared" si="32" ref="I61:AF61">+SUM(I51:I59)</f>
        <v>-71.25833333333334</v>
      </c>
      <c r="J61" s="45">
        <f t="shared" si="32"/>
        <v>-62.27</v>
      </c>
      <c r="K61" s="44">
        <f t="shared" si="32"/>
        <v>-71.25833333333334</v>
      </c>
      <c r="L61" s="45">
        <f t="shared" si="32"/>
        <v>-62.27</v>
      </c>
      <c r="M61" s="44">
        <f t="shared" si="32"/>
        <v>-71.25833333333334</v>
      </c>
      <c r="N61" s="45">
        <f t="shared" si="32"/>
        <v>-62.27</v>
      </c>
      <c r="O61" s="44">
        <f t="shared" si="32"/>
        <v>-71.25833333333334</v>
      </c>
      <c r="P61" s="45">
        <f t="shared" si="32"/>
        <v>-32.06166666666667</v>
      </c>
      <c r="Q61" s="44">
        <f t="shared" si="32"/>
        <v>-71.25833333333334</v>
      </c>
      <c r="R61" s="45">
        <f t="shared" si="32"/>
        <v>-37.45333333333333</v>
      </c>
      <c r="S61" s="44">
        <f t="shared" si="32"/>
        <v>-71.25833333333334</v>
      </c>
      <c r="T61" s="45">
        <f t="shared" si="32"/>
        <v>-37.45333333333333</v>
      </c>
      <c r="U61" s="44">
        <f t="shared" si="32"/>
        <v>-71.25833333333334</v>
      </c>
      <c r="V61" s="45">
        <f t="shared" si="32"/>
        <v>-37.45333333333333</v>
      </c>
      <c r="W61" s="44">
        <f t="shared" si="32"/>
        <v>-71.25833333333334</v>
      </c>
      <c r="X61" s="45">
        <f t="shared" si="32"/>
        <v>-37.45333333333333</v>
      </c>
      <c r="Y61" s="44">
        <f t="shared" si="32"/>
        <v>-71.25833333333334</v>
      </c>
      <c r="Z61" s="45">
        <f t="shared" si="32"/>
        <v>-37.45333333333333</v>
      </c>
      <c r="AA61" s="44">
        <f t="shared" si="32"/>
        <v>-71.25833333333334</v>
      </c>
      <c r="AB61" s="45">
        <f t="shared" si="32"/>
        <v>-37.45333333333333</v>
      </c>
      <c r="AC61" s="44">
        <f t="shared" si="32"/>
        <v>-71.25833333333334</v>
      </c>
      <c r="AD61" s="45">
        <f t="shared" si="32"/>
        <v>-37.45333333333333</v>
      </c>
      <c r="AE61" s="44">
        <f t="shared" si="32"/>
        <v>-71.25833333333334</v>
      </c>
      <c r="AF61" s="45">
        <f t="shared" si="32"/>
        <v>-37.45333333333333</v>
      </c>
    </row>
    <row r="63" ht="12.75">
      <c r="F63" s="46">
        <f>+F61-F49</f>
        <v>0</v>
      </c>
    </row>
  </sheetData>
  <autoFilter ref="A4:AG4"/>
  <mergeCells count="13">
    <mergeCell ref="AE3:AF3"/>
    <mergeCell ref="Q3:R3"/>
    <mergeCell ref="S3:T3"/>
    <mergeCell ref="U3:V3"/>
    <mergeCell ref="W3:X3"/>
    <mergeCell ref="B1:F1"/>
    <mergeCell ref="Y3:Z3"/>
    <mergeCell ref="AA3:AB3"/>
    <mergeCell ref="AC3:AD3"/>
    <mergeCell ref="I3:J3"/>
    <mergeCell ref="K3:L3"/>
    <mergeCell ref="M3:N3"/>
    <mergeCell ref="O3:P3"/>
  </mergeCells>
  <conditionalFormatting sqref="AG6:AG47 K6:K47 M6:M47 O6:O47 Q6:Q47 S6:S47 U6:U47 W6:W47 Y6:Y47 AA6:AA47 AC6:AC47 AE6:AE47 F6:F40 G6:I47 G51:H53 G55:H59 H54">
    <cfRule type="cellIs" priority="1" dxfId="0" operator="equal" stopIfTrue="1">
      <formula>0</formula>
    </cfRule>
  </conditionalFormatting>
  <conditionalFormatting sqref="E6:E47 E49 E51:E59 E6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5" right="0.75" top="1" bottom="1" header="0.5" footer="0.5"/>
  <pageSetup fitToHeight="2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1">
      <selection activeCell="A1" sqref="A1:IV16384"/>
    </sheetView>
  </sheetViews>
  <sheetFormatPr defaultColWidth="9.140625" defaultRowHeight="12.75" outlineLevelRow="1"/>
  <cols>
    <col min="1" max="1" width="19.7109375" style="1" customWidth="1"/>
    <col min="2" max="2" width="46.421875" style="1" customWidth="1"/>
    <col min="3" max="16384" width="9.140625" style="2" customWidth="1"/>
  </cols>
  <sheetData>
    <row r="1" spans="1:2" ht="17.25" customHeight="1" outlineLevel="1">
      <c r="A1" s="5" t="s">
        <v>383</v>
      </c>
      <c r="B1" s="3" t="s">
        <v>382</v>
      </c>
    </row>
    <row r="2" spans="1:2" ht="17.25" customHeight="1" outlineLevel="1">
      <c r="A2" s="5" t="s">
        <v>384</v>
      </c>
      <c r="B2" s="3" t="s">
        <v>260</v>
      </c>
    </row>
    <row r="3" spans="1:2" ht="15" customHeight="1" outlineLevel="1">
      <c r="A3" s="5" t="s">
        <v>385</v>
      </c>
      <c r="B3" s="3" t="s">
        <v>267</v>
      </c>
    </row>
    <row r="4" spans="1:2" ht="15" customHeight="1" outlineLevel="1">
      <c r="A4" s="5" t="s">
        <v>386</v>
      </c>
      <c r="B4" s="3" t="s">
        <v>276</v>
      </c>
    </row>
    <row r="5" spans="1:2" ht="12.75" outlineLevel="1">
      <c r="A5" s="5" t="s">
        <v>387</v>
      </c>
      <c r="B5" s="3" t="s">
        <v>281</v>
      </c>
    </row>
    <row r="6" spans="1:2" ht="12.75" outlineLevel="1">
      <c r="A6" s="5" t="s">
        <v>388</v>
      </c>
      <c r="B6" s="3" t="s">
        <v>290</v>
      </c>
    </row>
    <row r="7" spans="1:2" ht="12.75" outlineLevel="1">
      <c r="A7" s="5" t="s">
        <v>389</v>
      </c>
      <c r="B7" s="3" t="s">
        <v>291</v>
      </c>
    </row>
    <row r="8" spans="1:2" ht="12.75" outlineLevel="1">
      <c r="A8" s="5" t="s">
        <v>390</v>
      </c>
      <c r="B8" s="3" t="s">
        <v>292</v>
      </c>
    </row>
    <row r="9" spans="1:2" ht="12.75" outlineLevel="1">
      <c r="A9" s="5" t="s">
        <v>391</v>
      </c>
      <c r="B9" s="3" t="s">
        <v>293</v>
      </c>
    </row>
    <row r="10" spans="1:2" ht="12.75" outlineLevel="1">
      <c r="A10" s="5" t="s">
        <v>392</v>
      </c>
      <c r="B10" s="3" t="s">
        <v>312</v>
      </c>
    </row>
    <row r="11" spans="1:2" ht="12.75" outlineLevel="1">
      <c r="A11" s="5" t="s">
        <v>393</v>
      </c>
      <c r="B11" s="3" t="s">
        <v>315</v>
      </c>
    </row>
    <row r="12" spans="1:2" ht="12.75" outlineLevel="1">
      <c r="A12" s="5" t="s">
        <v>394</v>
      </c>
      <c r="B12" s="3" t="s">
        <v>316</v>
      </c>
    </row>
    <row r="13" spans="1:2" ht="12.75" outlineLevel="1">
      <c r="A13" s="5" t="s">
        <v>73</v>
      </c>
      <c r="B13" s="3" t="s">
        <v>318</v>
      </c>
    </row>
    <row r="14" spans="1:2" ht="12.75" outlineLevel="1">
      <c r="A14" s="5" t="s">
        <v>395</v>
      </c>
      <c r="B14" s="3" t="s">
        <v>319</v>
      </c>
    </row>
    <row r="15" spans="1:2" ht="12.75" outlineLevel="1">
      <c r="A15" s="5" t="s">
        <v>396</v>
      </c>
      <c r="B15" s="3" t="s">
        <v>328</v>
      </c>
    </row>
    <row r="16" spans="1:2" ht="12.75" outlineLevel="1">
      <c r="A16" s="5" t="s">
        <v>397</v>
      </c>
      <c r="B16" s="3" t="s">
        <v>341</v>
      </c>
    </row>
    <row r="17" spans="1:2" ht="12.75" outlineLevel="1">
      <c r="A17" s="5" t="s">
        <v>398</v>
      </c>
      <c r="B17" s="3" t="s">
        <v>342</v>
      </c>
    </row>
    <row r="18" spans="1:2" ht="12.75" outlineLevel="1">
      <c r="A18" s="5" t="s">
        <v>399</v>
      </c>
      <c r="B18" s="3" t="s">
        <v>343</v>
      </c>
    </row>
    <row r="19" spans="1:2" ht="12.75" outlineLevel="1">
      <c r="A19" s="5" t="s">
        <v>400</v>
      </c>
      <c r="B19" s="3" t="s">
        <v>344</v>
      </c>
    </row>
    <row r="20" spans="1:2" ht="12.75" outlineLevel="1">
      <c r="A20" s="5" t="s">
        <v>401</v>
      </c>
      <c r="B20" s="3" t="s">
        <v>345</v>
      </c>
    </row>
    <row r="21" spans="1:2" ht="12.75" outlineLevel="1">
      <c r="A21" s="5" t="s">
        <v>402</v>
      </c>
      <c r="B21" s="3" t="s">
        <v>346</v>
      </c>
    </row>
    <row r="22" spans="1:2" ht="12.75" outlineLevel="1">
      <c r="A22" s="5" t="s">
        <v>403</v>
      </c>
      <c r="B22" s="3" t="s">
        <v>347</v>
      </c>
    </row>
    <row r="23" spans="1:2" ht="12.75" outlineLevel="1">
      <c r="A23" s="5" t="s">
        <v>404</v>
      </c>
      <c r="B23" s="3" t="s">
        <v>348</v>
      </c>
    </row>
    <row r="24" spans="1:2" ht="12.75" outlineLevel="1">
      <c r="A24" s="5" t="s">
        <v>405</v>
      </c>
      <c r="B24" s="3" t="s">
        <v>349</v>
      </c>
    </row>
    <row r="25" spans="1:2" ht="12.75" outlineLevel="1">
      <c r="A25" s="5" t="s">
        <v>406</v>
      </c>
      <c r="B25" s="3" t="s">
        <v>352</v>
      </c>
    </row>
    <row r="26" spans="1:2" ht="12.75" outlineLevel="1">
      <c r="A26" s="5" t="s">
        <v>407</v>
      </c>
      <c r="B26" s="3" t="s">
        <v>365</v>
      </c>
    </row>
    <row r="27" spans="1:2" ht="12.75" outlineLevel="1">
      <c r="A27" s="5" t="s">
        <v>408</v>
      </c>
      <c r="B27" s="3" t="s">
        <v>368</v>
      </c>
    </row>
    <row r="28" spans="1:2" ht="25.5" outlineLevel="1">
      <c r="A28" s="5" t="s">
        <v>409</v>
      </c>
      <c r="B28" s="3" t="s">
        <v>369</v>
      </c>
    </row>
    <row r="29" spans="1:2" ht="12.75" outlineLevel="1">
      <c r="A29" s="5" t="s">
        <v>410</v>
      </c>
      <c r="B29" s="3" t="s">
        <v>370</v>
      </c>
    </row>
    <row r="30" spans="1:2" ht="12.75" outlineLevel="1">
      <c r="A30" s="5" t="s">
        <v>411</v>
      </c>
      <c r="B30" s="3" t="s">
        <v>380</v>
      </c>
    </row>
    <row r="31" spans="1:2" ht="12.75" outlineLevel="1">
      <c r="A31" s="5" t="s">
        <v>412</v>
      </c>
      <c r="B31" s="3" t="s">
        <v>36</v>
      </c>
    </row>
    <row r="32" spans="1:2" ht="12.75" outlineLevel="1">
      <c r="A32" s="5" t="s">
        <v>413</v>
      </c>
      <c r="B32" s="3" t="s">
        <v>37</v>
      </c>
    </row>
    <row r="33" spans="1:2" ht="12.75" outlineLevel="1">
      <c r="A33" s="5" t="s">
        <v>414</v>
      </c>
      <c r="B33" s="3" t="s">
        <v>38</v>
      </c>
    </row>
    <row r="34" spans="1:2" ht="12.75" outlineLevel="1">
      <c r="A34" s="5" t="s">
        <v>415</v>
      </c>
      <c r="B34" s="3" t="s">
        <v>39</v>
      </c>
    </row>
    <row r="35" spans="1:2" ht="12.75" outlineLevel="1">
      <c r="A35" s="5" t="s">
        <v>416</v>
      </c>
      <c r="B35" s="3" t="s">
        <v>14</v>
      </c>
    </row>
    <row r="36" spans="1:2" ht="12.75" outlineLevel="1">
      <c r="A36" s="5" t="s">
        <v>417</v>
      </c>
      <c r="B36" s="3" t="s">
        <v>33</v>
      </c>
    </row>
    <row r="37" spans="1:2" ht="12.75" outlineLevel="1">
      <c r="A37" s="6" t="s">
        <v>418</v>
      </c>
      <c r="B37" s="4" t="s">
        <v>41</v>
      </c>
    </row>
    <row r="38" spans="1:2" ht="12.75" outlineLevel="1">
      <c r="A38" s="6" t="s">
        <v>419</v>
      </c>
      <c r="B38" s="4" t="s">
        <v>60</v>
      </c>
    </row>
    <row r="39" spans="1:2" ht="12.75" outlineLevel="1">
      <c r="A39" s="6" t="s">
        <v>420</v>
      </c>
      <c r="B39" s="4" t="s">
        <v>47</v>
      </c>
    </row>
    <row r="40" spans="1:2" ht="12.75" outlineLevel="1">
      <c r="A40" s="6" t="s">
        <v>421</v>
      </c>
      <c r="B40" s="4" t="s">
        <v>48</v>
      </c>
    </row>
    <row r="41" spans="1:2" ht="12.75" outlineLevel="1">
      <c r="A41" s="6" t="s">
        <v>422</v>
      </c>
      <c r="B41" s="4" t="s">
        <v>55</v>
      </c>
    </row>
    <row r="42" spans="1:2" ht="12.75" outlineLevel="1">
      <c r="A42" s="6" t="s">
        <v>423</v>
      </c>
      <c r="B42" s="4" t="s">
        <v>56</v>
      </c>
    </row>
    <row r="43" spans="1:2" ht="12.75" outlineLevel="1">
      <c r="A43" s="6" t="s">
        <v>424</v>
      </c>
      <c r="B43" s="4" t="s">
        <v>57</v>
      </c>
    </row>
    <row r="44" spans="1:2" ht="12.75" outlineLevel="1">
      <c r="A44" s="6" t="s">
        <v>425</v>
      </c>
      <c r="B44" s="4" t="s">
        <v>58</v>
      </c>
    </row>
    <row r="45" spans="1:2" ht="25.5" outlineLevel="1">
      <c r="A45" s="6" t="s">
        <v>426</v>
      </c>
      <c r="B45" s="4" t="s">
        <v>62</v>
      </c>
    </row>
    <row r="46" spans="1:2" ht="25.5" outlineLevel="1">
      <c r="A46" s="6" t="s">
        <v>427</v>
      </c>
      <c r="B46" s="4" t="s">
        <v>61</v>
      </c>
    </row>
    <row r="47" spans="1:2" ht="12.75" outlineLevel="1">
      <c r="A47" s="5" t="s">
        <v>428</v>
      </c>
      <c r="B47" s="3" t="s">
        <v>67</v>
      </c>
    </row>
    <row r="48" spans="1:2" ht="12.75" outlineLevel="1">
      <c r="A48" s="5" t="s">
        <v>429</v>
      </c>
      <c r="B48" s="3" t="s">
        <v>93</v>
      </c>
    </row>
    <row r="49" spans="1:2" ht="12.75" outlineLevel="1">
      <c r="A49" s="5" t="s">
        <v>430</v>
      </c>
      <c r="B49" s="3" t="s">
        <v>94</v>
      </c>
    </row>
    <row r="50" spans="1:2" ht="12.75" outlineLevel="1">
      <c r="A50" s="5" t="s">
        <v>431</v>
      </c>
      <c r="B50" s="3" t="s">
        <v>88</v>
      </c>
    </row>
    <row r="51" spans="1:2" ht="12.75" outlineLevel="1">
      <c r="A51" s="5" t="s">
        <v>432</v>
      </c>
      <c r="B51" s="3" t="s">
        <v>101</v>
      </c>
    </row>
    <row r="52" spans="1:2" ht="12.75" outlineLevel="1">
      <c r="A52" s="5" t="s">
        <v>433</v>
      </c>
      <c r="B52" s="3" t="s">
        <v>102</v>
      </c>
    </row>
    <row r="53" spans="1:2" ht="12.75" outlineLevel="1">
      <c r="A53" s="5" t="s">
        <v>434</v>
      </c>
      <c r="B53" s="3" t="s">
        <v>105</v>
      </c>
    </row>
    <row r="54" spans="1:2" ht="12.75" outlineLevel="1">
      <c r="A54" s="5" t="s">
        <v>435</v>
      </c>
      <c r="B54" s="3" t="s">
        <v>118</v>
      </c>
    </row>
    <row r="55" spans="1:2" ht="12.75" outlineLevel="1">
      <c r="A55" s="5" t="s">
        <v>436</v>
      </c>
      <c r="B55" s="3" t="s">
        <v>129</v>
      </c>
    </row>
    <row r="56" spans="1:2" ht="25.5" outlineLevel="1">
      <c r="A56" s="5" t="s">
        <v>437</v>
      </c>
      <c r="B56" s="3" t="s">
        <v>132</v>
      </c>
    </row>
    <row r="57" spans="1:2" ht="12.75" outlineLevel="1">
      <c r="A57" s="5" t="s">
        <v>438</v>
      </c>
      <c r="B57" s="3" t="s">
        <v>135</v>
      </c>
    </row>
    <row r="58" spans="1:2" ht="12.75" outlineLevel="1">
      <c r="A58" s="5" t="s">
        <v>439</v>
      </c>
      <c r="B58" s="3" t="s">
        <v>137</v>
      </c>
    </row>
    <row r="59" spans="1:2" ht="12.75" outlineLevel="1">
      <c r="A59" s="5" t="s">
        <v>144</v>
      </c>
      <c r="B59" s="3" t="s">
        <v>145</v>
      </c>
    </row>
    <row r="60" spans="1:2" ht="12.75" outlineLevel="1">
      <c r="A60" s="5" t="s">
        <v>440</v>
      </c>
      <c r="B60" s="3" t="s">
        <v>155</v>
      </c>
    </row>
    <row r="61" spans="1:2" ht="12.75" outlineLevel="1">
      <c r="A61" s="5" t="s">
        <v>441</v>
      </c>
      <c r="B61" s="3" t="s">
        <v>158</v>
      </c>
    </row>
    <row r="62" spans="1:2" ht="12.75" outlineLevel="1">
      <c r="A62" s="5" t="s">
        <v>442</v>
      </c>
      <c r="B62" s="3" t="s">
        <v>159</v>
      </c>
    </row>
    <row r="63" spans="1:2" ht="12.75" outlineLevel="1">
      <c r="A63" s="5" t="s">
        <v>443</v>
      </c>
      <c r="B63" s="3" t="s">
        <v>160</v>
      </c>
    </row>
    <row r="64" spans="1:2" ht="12.75" outlineLevel="1">
      <c r="A64" s="5" t="s">
        <v>444</v>
      </c>
      <c r="B64" s="3" t="s">
        <v>161</v>
      </c>
    </row>
    <row r="65" spans="1:2" ht="12.75" outlineLevel="1">
      <c r="A65" s="5" t="s">
        <v>445</v>
      </c>
      <c r="B65" s="3" t="s">
        <v>162</v>
      </c>
    </row>
    <row r="66" spans="1:2" ht="12.75" outlineLevel="1">
      <c r="A66" s="5" t="s">
        <v>446</v>
      </c>
      <c r="B66" s="3" t="s">
        <v>163</v>
      </c>
    </row>
    <row r="67" spans="1:2" ht="12.75" outlineLevel="1">
      <c r="A67" s="5" t="s">
        <v>447</v>
      </c>
      <c r="B67" s="3" t="s">
        <v>164</v>
      </c>
    </row>
    <row r="68" spans="1:2" ht="12.75" outlineLevel="1">
      <c r="A68" s="5" t="s">
        <v>448</v>
      </c>
      <c r="B68" s="3" t="s">
        <v>165</v>
      </c>
    </row>
    <row r="69" spans="1:2" ht="12.75" outlineLevel="1">
      <c r="A69" s="5" t="s">
        <v>449</v>
      </c>
      <c r="B69" s="3" t="s">
        <v>179</v>
      </c>
    </row>
    <row r="70" spans="1:2" ht="12.75" outlineLevel="1">
      <c r="A70" s="5" t="s">
        <v>450</v>
      </c>
      <c r="B70" s="3" t="s">
        <v>176</v>
      </c>
    </row>
    <row r="71" spans="1:2" ht="12.75" outlineLevel="1">
      <c r="A71" s="5" t="s">
        <v>451</v>
      </c>
      <c r="B71" s="3" t="s">
        <v>186</v>
      </c>
    </row>
    <row r="72" spans="1:2" ht="12.75" outlineLevel="1">
      <c r="A72" s="5" t="s">
        <v>452</v>
      </c>
      <c r="B72" s="3" t="s">
        <v>189</v>
      </c>
    </row>
    <row r="73" spans="1:2" ht="12.75" outlineLevel="1">
      <c r="A73" s="5" t="s">
        <v>453</v>
      </c>
      <c r="B73" s="3" t="s">
        <v>200</v>
      </c>
    </row>
    <row r="74" spans="1:2" ht="12.75" outlineLevel="1">
      <c r="A74" s="5" t="s">
        <v>454</v>
      </c>
      <c r="B74" s="3" t="s">
        <v>205</v>
      </c>
    </row>
    <row r="75" spans="1:2" ht="12.75" outlineLevel="1">
      <c r="A75" s="5" t="s">
        <v>455</v>
      </c>
      <c r="B75" s="3" t="s">
        <v>209</v>
      </c>
    </row>
    <row r="76" spans="1:2" ht="12.75" outlineLevel="1">
      <c r="A76" s="5" t="s">
        <v>456</v>
      </c>
      <c r="B76" s="3" t="s">
        <v>214</v>
      </c>
    </row>
    <row r="77" spans="1:2" ht="12.75" outlineLevel="1">
      <c r="A77" s="5" t="s">
        <v>457</v>
      </c>
      <c r="B77" s="3" t="s">
        <v>226</v>
      </c>
    </row>
    <row r="78" spans="1:2" ht="25.5" outlineLevel="1">
      <c r="A78" s="5" t="s">
        <v>458</v>
      </c>
      <c r="B78" s="3" t="s">
        <v>235</v>
      </c>
    </row>
    <row r="79" spans="1:2" ht="12.75" outlineLevel="1">
      <c r="A79" s="5" t="s">
        <v>459</v>
      </c>
      <c r="B79" s="3" t="s">
        <v>243</v>
      </c>
    </row>
    <row r="80" spans="1:2" ht="12.75" outlineLevel="1">
      <c r="A80" s="5" t="s">
        <v>460</v>
      </c>
      <c r="B80" s="3" t="s">
        <v>244</v>
      </c>
    </row>
    <row r="81" spans="1:2" ht="25.5" outlineLevel="1">
      <c r="A81" s="5" t="s">
        <v>461</v>
      </c>
      <c r="B81" s="3" t="s">
        <v>245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 appendix  GF Full Savings  Pressures List  June 2011 (4)</dc:title>
  <dc:subject/>
  <dc:creator>Oxford City Council</dc:creator>
  <cp:keywords>Council meetings;Government, politics and public administration; Local government; Decision making; Council meetings;</cp:keywords>
  <dc:description/>
  <cp:lastModifiedBy>Alec Dubberley</cp:lastModifiedBy>
  <cp:lastPrinted>2011-09-08T08:47:21Z</cp:lastPrinted>
  <dcterms:created xsi:type="dcterms:W3CDTF">2011-02-02T11:42:55Z</dcterms:created>
  <dcterms:modified xsi:type="dcterms:W3CDTF">2011-09-12T14:19:36Z</dcterms:modified>
  <cp:category/>
  <cp:version/>
  <cp:contentType/>
  <cp:contentStatus/>
</cp:coreProperties>
</file>